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05" windowHeight="7710"/>
  </bookViews>
  <sheets>
    <sheet name="1 кв 2018" sheetId="5" r:id="rId1"/>
  </sheets>
  <definedNames>
    <definedName name="_xlnm.Print_Area" localSheetId="0">'1 кв 2018'!$A$2:$R$65</definedName>
  </definedNames>
  <calcPr calcId="125725" iterate="1"/>
</workbook>
</file>

<file path=xl/calcChain.xml><?xml version="1.0" encoding="utf-8"?>
<calcChain xmlns="http://schemas.openxmlformats.org/spreadsheetml/2006/main">
  <c r="R55" i="5"/>
  <c r="K9"/>
  <c r="K8"/>
  <c r="E24" l="1"/>
  <c r="E41" s="1"/>
  <c r="E43" s="1"/>
  <c r="E44" s="1"/>
  <c r="M51"/>
  <c r="M47"/>
  <c r="M55" s="1"/>
  <c r="M64" s="1"/>
  <c r="M41"/>
  <c r="M43" s="1"/>
  <c r="M24"/>
  <c r="M7"/>
  <c r="M60" s="1"/>
  <c r="J51"/>
  <c r="J47"/>
  <c r="J60" s="1"/>
  <c r="J24"/>
  <c r="J41" s="1"/>
  <c r="J43" s="1"/>
  <c r="J7"/>
  <c r="G51"/>
  <c r="G47"/>
  <c r="G60" s="1"/>
  <c r="G24"/>
  <c r="G41" s="1"/>
  <c r="G43" s="1"/>
  <c r="G7"/>
  <c r="F7"/>
  <c r="D51"/>
  <c r="D47"/>
  <c r="D60" s="1"/>
  <c r="D41"/>
  <c r="D43" s="1"/>
  <c r="D24"/>
  <c r="D7"/>
  <c r="N24"/>
  <c r="L24"/>
  <c r="L41" s="1"/>
  <c r="L43" s="1"/>
  <c r="L55" s="1"/>
  <c r="L64" s="1"/>
  <c r="O24"/>
  <c r="O41" s="1"/>
  <c r="O43" s="1"/>
  <c r="N7"/>
  <c r="N41"/>
  <c r="N43" s="1"/>
  <c r="N47"/>
  <c r="N51"/>
  <c r="H24"/>
  <c r="I24"/>
  <c r="I41" s="1"/>
  <c r="I43" s="1"/>
  <c r="H41"/>
  <c r="H43" s="1"/>
  <c r="H55" s="1"/>
  <c r="H64" s="1"/>
  <c r="H47"/>
  <c r="I47"/>
  <c r="I51"/>
  <c r="H52"/>
  <c r="H53"/>
  <c r="Q53" s="1"/>
  <c r="H54"/>
  <c r="R62"/>
  <c r="Q62"/>
  <c r="P62"/>
  <c r="R61"/>
  <c r="R64" s="1"/>
  <c r="Q61"/>
  <c r="P61"/>
  <c r="R54"/>
  <c r="P54"/>
  <c r="E54"/>
  <c r="R53"/>
  <c r="P53"/>
  <c r="E53"/>
  <c r="E51" s="1"/>
  <c r="R52"/>
  <c r="P52"/>
  <c r="E52"/>
  <c r="Q52"/>
  <c r="O51"/>
  <c r="L51"/>
  <c r="K51"/>
  <c r="F51"/>
  <c r="R50"/>
  <c r="Q50"/>
  <c r="P50"/>
  <c r="R49"/>
  <c r="Q49"/>
  <c r="P49"/>
  <c r="P47" s="1"/>
  <c r="R48"/>
  <c r="Q48"/>
  <c r="P48"/>
  <c r="O47"/>
  <c r="O60" s="1"/>
  <c r="L47"/>
  <c r="K47"/>
  <c r="F47"/>
  <c r="E47"/>
  <c r="E60" s="1"/>
  <c r="R40"/>
  <c r="R39"/>
  <c r="R38"/>
  <c r="R37"/>
  <c r="R36"/>
  <c r="R35"/>
  <c r="R34"/>
  <c r="R33"/>
  <c r="R32"/>
  <c r="R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K24"/>
  <c r="K41" s="1"/>
  <c r="K43" s="1"/>
  <c r="F24"/>
  <c r="F41" s="1"/>
  <c r="F43" s="1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O7"/>
  <c r="L7"/>
  <c r="K7"/>
  <c r="I7"/>
  <c r="H7"/>
  <c r="E7"/>
  <c r="N57"/>
  <c r="N56"/>
  <c r="N58"/>
  <c r="H59" l="1"/>
  <c r="F44"/>
  <c r="R24"/>
  <c r="R41" s="1"/>
  <c r="R43" s="1"/>
  <c r="L45"/>
  <c r="L57" s="1"/>
  <c r="R47"/>
  <c r="K60"/>
  <c r="R51"/>
  <c r="I60"/>
  <c r="H51"/>
  <c r="L44"/>
  <c r="L56" s="1"/>
  <c r="L46"/>
  <c r="L58" s="1"/>
  <c r="L59"/>
  <c r="L60"/>
  <c r="I44"/>
  <c r="I56" s="1"/>
  <c r="F60"/>
  <c r="Q24"/>
  <c r="Q41" s="1"/>
  <c r="Q43" s="1"/>
  <c r="H60"/>
  <c r="H45"/>
  <c r="H57" s="1"/>
  <c r="H44"/>
  <c r="H56" s="1"/>
  <c r="H46"/>
  <c r="H58" s="1"/>
  <c r="E55"/>
  <c r="E64" s="1"/>
  <c r="N60"/>
  <c r="Q47"/>
  <c r="N55"/>
  <c r="N64" s="1"/>
  <c r="N59"/>
  <c r="O59"/>
  <c r="O45"/>
  <c r="O57" s="1"/>
  <c r="O44"/>
  <c r="O56" s="1"/>
  <c r="O46"/>
  <c r="O58" s="1"/>
  <c r="O55"/>
  <c r="O64" s="1"/>
  <c r="M59"/>
  <c r="M45"/>
  <c r="M57" s="1"/>
  <c r="M46"/>
  <c r="M58" s="1"/>
  <c r="M44"/>
  <c r="M56" s="1"/>
  <c r="P51"/>
  <c r="K45"/>
  <c r="K57" s="1"/>
  <c r="K46"/>
  <c r="K58" s="1"/>
  <c r="K44"/>
  <c r="K56" s="1"/>
  <c r="K55"/>
  <c r="K64" s="1"/>
  <c r="K59"/>
  <c r="J46"/>
  <c r="J58" s="1"/>
  <c r="J44"/>
  <c r="J56" s="1"/>
  <c r="J59"/>
  <c r="J45"/>
  <c r="J57" s="1"/>
  <c r="J55"/>
  <c r="J64" s="1"/>
  <c r="Q54"/>
  <c r="Q51" s="1"/>
  <c r="I55"/>
  <c r="I64" s="1"/>
  <c r="I59"/>
  <c r="I46"/>
  <c r="I58" s="1"/>
  <c r="I45"/>
  <c r="I57" s="1"/>
  <c r="G46"/>
  <c r="G58" s="1"/>
  <c r="G44"/>
  <c r="G56" s="1"/>
  <c r="G59"/>
  <c r="G45"/>
  <c r="G57" s="1"/>
  <c r="G55"/>
  <c r="G64" s="1"/>
  <c r="P24"/>
  <c r="P41" s="1"/>
  <c r="P43" s="1"/>
  <c r="P55" s="1"/>
  <c r="P64" s="1"/>
  <c r="F45"/>
  <c r="F46"/>
  <c r="F59"/>
  <c r="F55"/>
  <c r="F64" s="1"/>
  <c r="E45"/>
  <c r="E59"/>
  <c r="E46"/>
  <c r="D46"/>
  <c r="D44"/>
  <c r="D59"/>
  <c r="D45"/>
  <c r="D55"/>
  <c r="D64" s="1"/>
  <c r="Q55" l="1"/>
  <c r="Q64" s="1"/>
  <c r="E58"/>
  <c r="Q46"/>
  <c r="Q58" s="1"/>
  <c r="Q44"/>
  <c r="Q56" s="1"/>
  <c r="E56"/>
  <c r="R46"/>
  <c r="R58" s="1"/>
  <c r="F58"/>
  <c r="F56"/>
  <c r="R44"/>
  <c r="R56" s="1"/>
  <c r="E57"/>
  <c r="Q45"/>
  <c r="Q57" s="1"/>
  <c r="R45"/>
  <c r="R57" s="1"/>
  <c r="F57"/>
  <c r="D57"/>
  <c r="P45"/>
  <c r="P57" s="1"/>
  <c r="D58"/>
  <c r="P46"/>
  <c r="P58" s="1"/>
  <c r="D56"/>
  <c r="P44"/>
  <c r="P56" s="1"/>
</calcChain>
</file>

<file path=xl/sharedStrings.xml><?xml version="1.0" encoding="utf-8"?>
<sst xmlns="http://schemas.openxmlformats.org/spreadsheetml/2006/main" count="87" uniqueCount="61">
  <si>
    <t xml:space="preserve">Водоснабжение </t>
  </si>
  <si>
    <t xml:space="preserve">Водоотведение </t>
  </si>
  <si>
    <t>Вывоз ЖБО</t>
  </si>
  <si>
    <t>Доставка Воды</t>
  </si>
  <si>
    <t>Наименование показателя</t>
  </si>
  <si>
    <t>Код
строки</t>
  </si>
  <si>
    <t>План</t>
  </si>
  <si>
    <t>Факт</t>
  </si>
  <si>
    <t>Натуральные показатели - всего</t>
  </si>
  <si>
    <t>в том числе население</t>
  </si>
  <si>
    <t>бюджетные организации</t>
  </si>
  <si>
    <t>прочие  потребители</t>
  </si>
  <si>
    <t>1. Статьи затрат:</t>
  </si>
  <si>
    <t>Материалы</t>
  </si>
  <si>
    <t>Вода</t>
  </si>
  <si>
    <t>Топливо</t>
  </si>
  <si>
    <t>Теплоэнергия</t>
  </si>
  <si>
    <t>Электроэнергия</t>
  </si>
  <si>
    <t>Амортизация</t>
  </si>
  <si>
    <t>Арендная плата</t>
  </si>
  <si>
    <t>Заработная плата производственных рабочих</t>
  </si>
  <si>
    <t>Отчисления во внебюджетные фонды от зарплаты</t>
  </si>
  <si>
    <t>Ремонтный фонд или затраты на ремонт и обслуживание ОС</t>
  </si>
  <si>
    <t>Прочие прямые затраты</t>
  </si>
  <si>
    <t>Покупная продукция по населению</t>
  </si>
  <si>
    <t>Итого прямых затрат (стр.020 + стр.120)</t>
  </si>
  <si>
    <t>Цеховые расходы</t>
  </si>
  <si>
    <t xml:space="preserve"> - ФОТ цехового персонала</t>
  </si>
  <si>
    <t xml:space="preserve"> - ЕСН цехового персонала</t>
  </si>
  <si>
    <t xml:space="preserve"> - охрана труда</t>
  </si>
  <si>
    <t xml:space="preserve"> - прочие </t>
  </si>
  <si>
    <t>Общеэксплуатационные расходы</t>
  </si>
  <si>
    <t xml:space="preserve"> - ФОТ АУП</t>
  </si>
  <si>
    <t xml:space="preserve"> - ЕСН АУП</t>
  </si>
  <si>
    <t xml:space="preserve"> - услуги связи</t>
  </si>
  <si>
    <t xml:space="preserve"> - обслуживание орг.техники</t>
  </si>
  <si>
    <t xml:space="preserve"> - ГСМ</t>
  </si>
  <si>
    <t xml:space="preserve"> - информационные услуги</t>
  </si>
  <si>
    <t xml:space="preserve"> - аренда офиса</t>
  </si>
  <si>
    <t xml:space="preserve"> - электроэнергия офиса</t>
  </si>
  <si>
    <t xml:space="preserve"> - конц.товары</t>
  </si>
  <si>
    <t>ИТОГО расходов по эксплуатации (стр.130 +стр.140+стр.150)</t>
  </si>
  <si>
    <t>Внеэксплуатационные расходы</t>
  </si>
  <si>
    <t>2.ВСЕГО расходов (стр.160 + стр.170)</t>
  </si>
  <si>
    <t>3.Итого доходов по предъявленным счетам - всего  (стр.191+192+193)</t>
  </si>
  <si>
    <t>4.Итого доходов по оплаченным счетам - всего (стр.201+202+203)</t>
  </si>
  <si>
    <t>5.Финансовый результат по основной деятельности, всего (стр.190-стр.180)</t>
  </si>
  <si>
    <t>в том числе население (стр.191-стр.181)</t>
  </si>
  <si>
    <t>бюджетные организации (стр.192-стр.182)</t>
  </si>
  <si>
    <t>прочие  потребители (стр.193-стр.183)</t>
  </si>
  <si>
    <t>6.Факт. себестоимость 1 нат.ед., руб. (с180 /с010)</t>
  </si>
  <si>
    <t>7. Средний  тариф 1 нат.ед., руб. (стр.190/стр.010)</t>
  </si>
  <si>
    <t>6.Операционные и внереализационные расходы</t>
  </si>
  <si>
    <t>7. Операционные и внереализационные доходы</t>
  </si>
  <si>
    <t xml:space="preserve">в т.ч. финансирование </t>
  </si>
  <si>
    <t>8.Финансовый результат  ( балансовый)</t>
  </si>
  <si>
    <t xml:space="preserve">9. Платные услуги населению </t>
  </si>
  <si>
    <t xml:space="preserve"> ИТОГО тыс.руб.</t>
  </si>
  <si>
    <t>Анализ выполнения производственной программы по натуральным показателям,  себестоимости  по статьям затрат, доходам и финансовым результатам, платным услугам по предприятию муниципального образования "Иволгинский район" ООО "Спектр" за 1 квартал 2018 года.</t>
  </si>
  <si>
    <t>1 квартал     2018года.</t>
  </si>
  <si>
    <t xml:space="preserve"> факт 1 квартал     2017 года       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</si>
</sst>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fornian FB"/>
      <family val="1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3">
    <xf numFmtId="0" fontId="0" fillId="0" borderId="0" xfId="0"/>
    <xf numFmtId="2" fontId="3" fillId="0" borderId="19" xfId="37" applyNumberFormat="1" applyFont="1" applyBorder="1"/>
    <xf numFmtId="2" fontId="3" fillId="0" borderId="10" xfId="37" applyNumberFormat="1" applyFont="1" applyBorder="1"/>
    <xf numFmtId="2" fontId="3" fillId="0" borderId="20" xfId="37" applyNumberFormat="1" applyFont="1" applyBorder="1"/>
    <xf numFmtId="1" fontId="3" fillId="0" borderId="10" xfId="37" applyNumberFormat="1" applyFont="1" applyBorder="1"/>
    <xf numFmtId="1" fontId="3" fillId="0" borderId="20" xfId="37" applyNumberFormat="1" applyFont="1" applyBorder="1"/>
    <xf numFmtId="1" fontId="3" fillId="0" borderId="25" xfId="37" applyNumberFormat="1" applyFont="1" applyBorder="1"/>
    <xf numFmtId="1" fontId="21" fillId="0" borderId="19" xfId="37" applyNumberFormat="1" applyFont="1" applyBorder="1"/>
    <xf numFmtId="1" fontId="21" fillId="0" borderId="10" xfId="37" applyNumberFormat="1" applyFont="1" applyBorder="1"/>
    <xf numFmtId="1" fontId="21" fillId="0" borderId="20" xfId="37" applyNumberFormat="1" applyFont="1" applyBorder="1"/>
    <xf numFmtId="1" fontId="21" fillId="0" borderId="25" xfId="37" applyNumberFormat="1" applyFont="1" applyBorder="1"/>
    <xf numFmtId="0" fontId="3" fillId="0" borderId="17" xfId="37" applyFont="1" applyBorder="1"/>
    <xf numFmtId="0" fontId="3" fillId="0" borderId="10" xfId="37" applyFont="1" applyBorder="1"/>
    <xf numFmtId="2" fontId="21" fillId="0" borderId="19" xfId="37" applyNumberFormat="1" applyFont="1" applyBorder="1"/>
    <xf numFmtId="2" fontId="21" fillId="0" borderId="10" xfId="37" applyNumberFormat="1" applyFont="1" applyBorder="1"/>
    <xf numFmtId="2" fontId="21" fillId="0" borderId="20" xfId="37" applyNumberFormat="1" applyFont="1" applyBorder="1"/>
    <xf numFmtId="2" fontId="3" fillId="25" borderId="20" xfId="37" applyNumberFormat="1" applyFont="1" applyFill="1" applyBorder="1"/>
    <xf numFmtId="0" fontId="3" fillId="26" borderId="26" xfId="37" applyFont="1" applyFill="1" applyBorder="1" applyAlignment="1">
      <alignment horizontal="center" vertical="center" wrapText="1"/>
    </xf>
    <xf numFmtId="0" fontId="3" fillId="0" borderId="10" xfId="37" applyFont="1" applyBorder="1" applyAlignment="1">
      <alignment vertical="center"/>
    </xf>
    <xf numFmtId="0" fontId="21" fillId="0" borderId="10" xfId="37" applyFont="1" applyBorder="1"/>
    <xf numFmtId="0" fontId="3" fillId="0" borderId="10" xfId="37" applyFont="1" applyFill="1" applyBorder="1"/>
    <xf numFmtId="0" fontId="3" fillId="26" borderId="19" xfId="37" applyFont="1" applyFill="1" applyBorder="1" applyAlignment="1">
      <alignment horizontal="center" vertical="center" wrapText="1"/>
    </xf>
    <xf numFmtId="0" fontId="3" fillId="0" borderId="25" xfId="37" applyFont="1" applyBorder="1"/>
    <xf numFmtId="2" fontId="3" fillId="0" borderId="21" xfId="37" applyNumberFormat="1" applyFont="1" applyBorder="1"/>
    <xf numFmtId="2" fontId="3" fillId="25" borderId="23" xfId="37" applyNumberFormat="1" applyFont="1" applyFill="1" applyBorder="1"/>
    <xf numFmtId="2" fontId="3" fillId="0" borderId="22" xfId="37" applyNumberFormat="1" applyFont="1" applyBorder="1"/>
    <xf numFmtId="0" fontId="3" fillId="24" borderId="34" xfId="37" applyFont="1" applyFill="1" applyBorder="1" applyAlignment="1">
      <alignment horizontal="center"/>
    </xf>
    <xf numFmtId="2" fontId="20" fillId="24" borderId="12" xfId="37" applyNumberFormat="1" applyFont="1" applyFill="1" applyBorder="1"/>
    <xf numFmtId="1" fontId="20" fillId="24" borderId="24" xfId="37" applyNumberFormat="1" applyFont="1" applyFill="1" applyBorder="1"/>
    <xf numFmtId="2" fontId="20" fillId="24" borderId="40" xfId="37" applyNumberFormat="1" applyFont="1" applyFill="1" applyBorder="1"/>
    <xf numFmtId="2" fontId="3" fillId="0" borderId="23" xfId="37" applyNumberFormat="1" applyFont="1" applyBorder="1"/>
    <xf numFmtId="2" fontId="3" fillId="0" borderId="16" xfId="37" applyNumberFormat="1" applyFont="1" applyBorder="1"/>
    <xf numFmtId="2" fontId="3" fillId="25" borderId="18" xfId="37" applyNumberFormat="1" applyFont="1" applyFill="1" applyBorder="1"/>
    <xf numFmtId="2" fontId="3" fillId="0" borderId="17" xfId="37" applyNumberFormat="1" applyFont="1" applyBorder="1"/>
    <xf numFmtId="2" fontId="20" fillId="24" borderId="13" xfId="37" applyNumberFormat="1" applyFont="1" applyFill="1" applyBorder="1"/>
    <xf numFmtId="2" fontId="20" fillId="24" borderId="24" xfId="37" applyNumberFormat="1" applyFont="1" applyFill="1" applyBorder="1"/>
    <xf numFmtId="2" fontId="3" fillId="0" borderId="18" xfId="37" applyNumberFormat="1" applyFont="1" applyBorder="1"/>
    <xf numFmtId="0" fontId="20" fillId="24" borderId="12" xfId="37" applyFont="1" applyFill="1" applyBorder="1" applyAlignment="1">
      <alignment wrapText="1"/>
    </xf>
    <xf numFmtId="2" fontId="20" fillId="24" borderId="42" xfId="37" applyNumberFormat="1" applyFont="1" applyFill="1" applyBorder="1"/>
    <xf numFmtId="1" fontId="21" fillId="0" borderId="21" xfId="37" applyNumberFormat="1" applyFont="1" applyBorder="1"/>
    <xf numFmtId="1" fontId="21" fillId="0" borderId="22" xfId="37" applyNumberFormat="1" applyFont="1" applyBorder="1"/>
    <xf numFmtId="1" fontId="21" fillId="0" borderId="23" xfId="37" applyNumberFormat="1" applyFont="1" applyBorder="1"/>
    <xf numFmtId="1" fontId="21" fillId="0" borderId="28" xfId="37" applyNumberFormat="1" applyFont="1" applyBorder="1"/>
    <xf numFmtId="1" fontId="3" fillId="0" borderId="32" xfId="37" applyNumberFormat="1" applyFont="1" applyBorder="1"/>
    <xf numFmtId="1" fontId="3" fillId="0" borderId="38" xfId="37" applyNumberFormat="1" applyFont="1" applyBorder="1"/>
    <xf numFmtId="1" fontId="3" fillId="0" borderId="11" xfId="37" applyNumberFormat="1" applyFont="1" applyBorder="1"/>
    <xf numFmtId="1" fontId="3" fillId="0" borderId="0" xfId="37" applyNumberFormat="1" applyFont="1" applyBorder="1"/>
    <xf numFmtId="1" fontId="3" fillId="0" borderId="17" xfId="37" applyNumberFormat="1" applyFont="1" applyBorder="1"/>
    <xf numFmtId="2" fontId="20" fillId="24" borderId="34" xfId="37" applyNumberFormat="1" applyFont="1" applyFill="1" applyBorder="1"/>
    <xf numFmtId="2" fontId="20" fillId="24" borderId="35" xfId="37" applyNumberFormat="1" applyFont="1" applyFill="1" applyBorder="1"/>
    <xf numFmtId="0" fontId="20" fillId="0" borderId="17" xfId="37" applyFont="1" applyBorder="1" applyAlignment="1">
      <alignment wrapText="1"/>
    </xf>
    <xf numFmtId="0" fontId="3" fillId="0" borderId="17" xfId="37" applyFont="1" applyBorder="1" applyAlignment="1">
      <alignment horizontal="center"/>
    </xf>
    <xf numFmtId="2" fontId="3" fillId="0" borderId="43" xfId="37" applyNumberFormat="1" applyFont="1" applyBorder="1"/>
    <xf numFmtId="0" fontId="3" fillId="26" borderId="39" xfId="37" applyFont="1" applyFill="1" applyBorder="1" applyAlignment="1">
      <alignment horizontal="center" vertical="center" wrapText="1"/>
    </xf>
    <xf numFmtId="0" fontId="3" fillId="26" borderId="31" xfId="37" applyFont="1" applyFill="1" applyBorder="1" applyAlignment="1">
      <alignment horizontal="center" vertical="center" wrapText="1"/>
    </xf>
    <xf numFmtId="2" fontId="3" fillId="0" borderId="49" xfId="37" applyNumberFormat="1" applyFont="1" applyBorder="1"/>
    <xf numFmtId="2" fontId="3" fillId="0" borderId="50" xfId="37" applyNumberFormat="1" applyFont="1" applyBorder="1"/>
    <xf numFmtId="2" fontId="3" fillId="0" borderId="45" xfId="37" applyNumberFormat="1" applyFont="1" applyBorder="1"/>
    <xf numFmtId="2" fontId="3" fillId="0" borderId="43" xfId="37" applyNumberFormat="1" applyFont="1" applyFill="1" applyBorder="1"/>
    <xf numFmtId="2" fontId="3" fillId="25" borderId="25" xfId="37" applyNumberFormat="1" applyFont="1" applyFill="1" applyBorder="1"/>
    <xf numFmtId="2" fontId="3" fillId="25" borderId="28" xfId="37" applyNumberFormat="1" applyFont="1" applyFill="1" applyBorder="1"/>
    <xf numFmtId="1" fontId="3" fillId="0" borderId="18" xfId="37" applyNumberFormat="1" applyFont="1" applyBorder="1"/>
    <xf numFmtId="1" fontId="3" fillId="25" borderId="23" xfId="37" applyNumberFormat="1" applyFont="1" applyFill="1" applyBorder="1"/>
    <xf numFmtId="2" fontId="3" fillId="0" borderId="51" xfId="37" applyNumberFormat="1" applyFont="1" applyFill="1" applyBorder="1"/>
    <xf numFmtId="2" fontId="3" fillId="0" borderId="52" xfId="37" applyNumberFormat="1" applyFont="1" applyFill="1" applyBorder="1"/>
    <xf numFmtId="2" fontId="3" fillId="0" borderId="52" xfId="37" applyNumberFormat="1" applyFont="1" applyBorder="1"/>
    <xf numFmtId="2" fontId="22" fillId="25" borderId="18" xfId="37" applyNumberFormat="1" applyFont="1" applyFill="1" applyBorder="1"/>
    <xf numFmtId="2" fontId="26" fillId="25" borderId="30" xfId="37" applyNumberFormat="1" applyFont="1" applyFill="1" applyBorder="1"/>
    <xf numFmtId="2" fontId="26" fillId="25" borderId="18" xfId="37" applyNumberFormat="1" applyFont="1" applyFill="1" applyBorder="1"/>
    <xf numFmtId="1" fontId="20" fillId="24" borderId="40" xfId="37" applyNumberFormat="1" applyFont="1" applyFill="1" applyBorder="1"/>
    <xf numFmtId="1" fontId="20" fillId="24" borderId="12" xfId="37" applyNumberFormat="1" applyFont="1" applyFill="1" applyBorder="1"/>
    <xf numFmtId="0" fontId="3" fillId="26" borderId="53" xfId="37" applyFont="1" applyFill="1" applyBorder="1" applyAlignment="1">
      <alignment horizontal="center"/>
    </xf>
    <xf numFmtId="0" fontId="3" fillId="26" borderId="50" xfId="37" applyFont="1" applyFill="1" applyBorder="1" applyAlignment="1">
      <alignment horizontal="center" vertical="center" wrapText="1"/>
    </xf>
    <xf numFmtId="0" fontId="3" fillId="26" borderId="45" xfId="37" applyFont="1" applyFill="1" applyBorder="1" applyAlignment="1">
      <alignment horizontal="center" vertical="center" wrapText="1"/>
    </xf>
    <xf numFmtId="2" fontId="3" fillId="0" borderId="44" xfId="37" applyNumberFormat="1" applyFont="1" applyBorder="1"/>
    <xf numFmtId="2" fontId="20" fillId="24" borderId="59" xfId="37" applyNumberFormat="1" applyFont="1" applyFill="1" applyBorder="1"/>
    <xf numFmtId="2" fontId="3" fillId="0" borderId="39" xfId="37" applyNumberFormat="1" applyFont="1" applyFill="1" applyBorder="1"/>
    <xf numFmtId="2" fontId="3" fillId="0" borderId="62" xfId="37" applyNumberFormat="1" applyFont="1" applyBorder="1"/>
    <xf numFmtId="2" fontId="3" fillId="0" borderId="26" xfId="37" applyNumberFormat="1" applyFont="1" applyFill="1" applyBorder="1"/>
    <xf numFmtId="2" fontId="3" fillId="0" borderId="63" xfId="37" applyNumberFormat="1" applyFont="1" applyFill="1" applyBorder="1"/>
    <xf numFmtId="2" fontId="3" fillId="0" borderId="63" xfId="37" applyNumberFormat="1" applyFont="1" applyBorder="1"/>
    <xf numFmtId="2" fontId="3" fillId="0" borderId="29" xfId="37" applyNumberFormat="1" applyFont="1" applyBorder="1"/>
    <xf numFmtId="2" fontId="20" fillId="24" borderId="64" xfId="37" applyNumberFormat="1" applyFont="1" applyFill="1" applyBorder="1"/>
    <xf numFmtId="2" fontId="3" fillId="0" borderId="31" xfId="37" applyNumberFormat="1" applyFont="1" applyFill="1" applyBorder="1"/>
    <xf numFmtId="2" fontId="3" fillId="0" borderId="54" xfId="37" applyNumberFormat="1" applyFont="1" applyFill="1" applyBorder="1"/>
    <xf numFmtId="2" fontId="3" fillId="0" borderId="54" xfId="37" applyNumberFormat="1" applyFont="1" applyBorder="1"/>
    <xf numFmtId="2" fontId="3" fillId="0" borderId="65" xfId="37" applyNumberFormat="1" applyFont="1" applyBorder="1"/>
    <xf numFmtId="0" fontId="3" fillId="26" borderId="10" xfId="37" applyFont="1" applyFill="1" applyBorder="1" applyAlignment="1">
      <alignment horizontal="center" vertical="center" wrapText="1"/>
    </xf>
    <xf numFmtId="0" fontId="3" fillId="26" borderId="20" xfId="37" applyFont="1" applyFill="1" applyBorder="1" applyAlignment="1">
      <alignment horizontal="center" vertical="center" wrapText="1"/>
    </xf>
    <xf numFmtId="2" fontId="20" fillId="24" borderId="66" xfId="37" applyNumberFormat="1" applyFont="1" applyFill="1" applyBorder="1"/>
    <xf numFmtId="0" fontId="3" fillId="26" borderId="49" xfId="37" applyFont="1" applyFill="1" applyBorder="1" applyAlignment="1">
      <alignment horizontal="center" vertical="center" wrapText="1"/>
    </xf>
    <xf numFmtId="165" fontId="3" fillId="0" borderId="52" xfId="37" applyNumberFormat="1" applyFont="1" applyBorder="1"/>
    <xf numFmtId="2" fontId="3" fillId="0" borderId="67" xfId="37" applyNumberFormat="1" applyFont="1" applyBorder="1"/>
    <xf numFmtId="165" fontId="3" fillId="0" borderId="54" xfId="37" applyNumberFormat="1" applyFont="1" applyBorder="1"/>
    <xf numFmtId="1" fontId="3" fillId="0" borderId="54" xfId="37" applyNumberFormat="1" applyFont="1" applyFill="1" applyBorder="1"/>
    <xf numFmtId="1" fontId="3" fillId="0" borderId="68" xfId="37" applyNumberFormat="1" applyFont="1" applyBorder="1"/>
    <xf numFmtId="2" fontId="20" fillId="24" borderId="69" xfId="37" applyNumberFormat="1" applyFont="1" applyFill="1" applyBorder="1"/>
    <xf numFmtId="1" fontId="3" fillId="0" borderId="31" xfId="37" applyNumberFormat="1" applyFont="1" applyBorder="1"/>
    <xf numFmtId="1" fontId="3" fillId="0" borderId="54" xfId="37" applyNumberFormat="1" applyFont="1" applyBorder="1"/>
    <xf numFmtId="1" fontId="21" fillId="0" borderId="54" xfId="37" applyNumberFormat="1" applyFont="1" applyBorder="1"/>
    <xf numFmtId="1" fontId="21" fillId="0" borderId="65" xfId="37" applyNumberFormat="1" applyFont="1" applyBorder="1"/>
    <xf numFmtId="2" fontId="3" fillId="0" borderId="31" xfId="37" applyNumberFormat="1" applyFont="1" applyBorder="1"/>
    <xf numFmtId="1" fontId="3" fillId="25" borderId="31" xfId="37" applyNumberFormat="1" applyFont="1" applyFill="1" applyBorder="1"/>
    <xf numFmtId="2" fontId="3" fillId="25" borderId="54" xfId="37" applyNumberFormat="1" applyFont="1" applyFill="1" applyBorder="1"/>
    <xf numFmtId="1" fontId="3" fillId="25" borderId="65" xfId="37" applyNumberFormat="1" applyFont="1" applyFill="1" applyBorder="1"/>
    <xf numFmtId="1" fontId="3" fillId="0" borderId="52" xfId="37" applyNumberFormat="1" applyFont="1" applyFill="1" applyBorder="1"/>
    <xf numFmtId="1" fontId="3" fillId="0" borderId="67" xfId="37" applyNumberFormat="1" applyFont="1" applyBorder="1"/>
    <xf numFmtId="1" fontId="3" fillId="0" borderId="51" xfId="37" applyNumberFormat="1" applyFont="1" applyBorder="1"/>
    <xf numFmtId="1" fontId="3" fillId="0" borderId="52" xfId="37" applyNumberFormat="1" applyFont="1" applyBorder="1"/>
    <xf numFmtId="1" fontId="21" fillId="0" borderId="52" xfId="37" applyNumberFormat="1" applyFont="1" applyBorder="1"/>
    <xf numFmtId="1" fontId="21" fillId="0" borderId="62" xfId="37" applyNumberFormat="1" applyFont="1" applyBorder="1"/>
    <xf numFmtId="1" fontId="3" fillId="0" borderId="70" xfId="37" applyNumberFormat="1" applyFont="1" applyBorder="1"/>
    <xf numFmtId="2" fontId="3" fillId="0" borderId="51" xfId="37" applyNumberFormat="1" applyFont="1" applyBorder="1"/>
    <xf numFmtId="2" fontId="3" fillId="25" borderId="52" xfId="37" applyNumberFormat="1" applyFont="1" applyFill="1" applyBorder="1"/>
    <xf numFmtId="0" fontId="3" fillId="26" borderId="68" xfId="37" applyFont="1" applyFill="1" applyBorder="1" applyAlignment="1">
      <alignment horizontal="center" vertical="center" wrapText="1"/>
    </xf>
    <xf numFmtId="2" fontId="3" fillId="0" borderId="68" xfId="37" applyNumberFormat="1" applyFont="1" applyBorder="1"/>
    <xf numFmtId="2" fontId="21" fillId="0" borderId="54" xfId="37" applyNumberFormat="1" applyFont="1" applyBorder="1"/>
    <xf numFmtId="2" fontId="3" fillId="25" borderId="31" xfId="37" applyNumberFormat="1" applyFont="1" applyFill="1" applyBorder="1"/>
    <xf numFmtId="2" fontId="3" fillId="25" borderId="65" xfId="37" applyNumberFormat="1" applyFont="1" applyFill="1" applyBorder="1"/>
    <xf numFmtId="0" fontId="3" fillId="26" borderId="40" xfId="37" applyFont="1" applyFill="1" applyBorder="1" applyAlignment="1">
      <alignment horizontal="center" vertical="center" wrapText="1"/>
    </xf>
    <xf numFmtId="2" fontId="21" fillId="0" borderId="52" xfId="37" applyNumberFormat="1" applyFont="1" applyBorder="1"/>
    <xf numFmtId="2" fontId="3" fillId="25" borderId="51" xfId="37" applyNumberFormat="1" applyFont="1" applyFill="1" applyBorder="1"/>
    <xf numFmtId="2" fontId="3" fillId="25" borderId="62" xfId="37" applyNumberFormat="1" applyFont="1" applyFill="1" applyBorder="1"/>
    <xf numFmtId="2" fontId="3" fillId="0" borderId="71" xfId="37" applyNumberFormat="1" applyFont="1" applyFill="1" applyBorder="1"/>
    <xf numFmtId="2" fontId="3" fillId="0" borderId="71" xfId="37" applyNumberFormat="1" applyFont="1" applyBorder="1"/>
    <xf numFmtId="1" fontId="20" fillId="24" borderId="61" xfId="37" applyNumberFormat="1" applyFont="1" applyFill="1" applyBorder="1"/>
    <xf numFmtId="2" fontId="20" fillId="24" borderId="37" xfId="37" applyNumberFormat="1" applyFont="1" applyFill="1" applyBorder="1"/>
    <xf numFmtId="0" fontId="3" fillId="0" borderId="30" xfId="37" applyFont="1" applyBorder="1" applyAlignment="1">
      <alignment wrapText="1"/>
    </xf>
    <xf numFmtId="0" fontId="3" fillId="0" borderId="25" xfId="37" applyFont="1" applyBorder="1" applyAlignment="1">
      <alignment wrapText="1"/>
    </xf>
    <xf numFmtId="0" fontId="20" fillId="0" borderId="25" xfId="37" applyFont="1" applyBorder="1" applyAlignment="1">
      <alignment wrapText="1"/>
    </xf>
    <xf numFmtId="0" fontId="3" fillId="0" borderId="25" xfId="37" applyFont="1" applyBorder="1" applyAlignment="1">
      <alignment vertical="center" wrapText="1"/>
    </xf>
    <xf numFmtId="0" fontId="3" fillId="0" borderId="28" xfId="37" applyFont="1" applyBorder="1" applyAlignment="1">
      <alignment wrapText="1"/>
    </xf>
    <xf numFmtId="0" fontId="20" fillId="24" borderId="42" xfId="37" applyFont="1" applyFill="1" applyBorder="1" applyAlignment="1">
      <alignment wrapText="1"/>
    </xf>
    <xf numFmtId="0" fontId="21" fillId="0" borderId="25" xfId="37" applyFont="1" applyBorder="1" applyAlignment="1">
      <alignment wrapText="1"/>
    </xf>
    <xf numFmtId="0" fontId="21" fillId="0" borderId="28" xfId="37" applyFont="1" applyBorder="1" applyAlignment="1">
      <alignment wrapText="1"/>
    </xf>
    <xf numFmtId="0" fontId="3" fillId="0" borderId="27" xfId="37" applyFont="1" applyBorder="1" applyAlignment="1">
      <alignment wrapText="1"/>
    </xf>
    <xf numFmtId="0" fontId="3" fillId="0" borderId="28" xfId="37" applyFont="1" applyFill="1" applyBorder="1" applyAlignment="1">
      <alignment wrapText="1"/>
    </xf>
    <xf numFmtId="0" fontId="20" fillId="24" borderId="42" xfId="37" applyFont="1" applyFill="1" applyBorder="1" applyAlignment="1">
      <alignment vertical="center" wrapText="1"/>
    </xf>
    <xf numFmtId="0" fontId="3" fillId="0" borderId="30" xfId="37" applyFont="1" applyFill="1" applyBorder="1" applyAlignment="1">
      <alignment wrapText="1"/>
    </xf>
    <xf numFmtId="0" fontId="3" fillId="0" borderId="25" xfId="37" applyFont="1" applyFill="1" applyBorder="1" applyAlignment="1">
      <alignment wrapText="1"/>
    </xf>
    <xf numFmtId="0" fontId="3" fillId="0" borderId="71" xfId="37" applyFont="1" applyBorder="1" applyAlignment="1">
      <alignment horizontal="center"/>
    </xf>
    <xf numFmtId="0" fontId="3" fillId="0" borderId="52" xfId="37" applyFont="1" applyBorder="1" applyAlignment="1">
      <alignment horizontal="center"/>
    </xf>
    <xf numFmtId="0" fontId="3" fillId="0" borderId="62" xfId="37" applyFont="1" applyBorder="1" applyAlignment="1">
      <alignment horizontal="center"/>
    </xf>
    <xf numFmtId="0" fontId="20" fillId="24" borderId="40" xfId="37" applyFont="1" applyFill="1" applyBorder="1" applyAlignment="1">
      <alignment horizontal="center"/>
    </xf>
    <xf numFmtId="0" fontId="3" fillId="0" borderId="51" xfId="37" applyFont="1" applyBorder="1" applyAlignment="1">
      <alignment horizontal="center"/>
    </xf>
    <xf numFmtId="0" fontId="21" fillId="0" borderId="52" xfId="37" applyFont="1" applyBorder="1" applyAlignment="1">
      <alignment horizontal="center"/>
    </xf>
    <xf numFmtId="0" fontId="21" fillId="0" borderId="62" xfId="37" applyFont="1" applyBorder="1" applyAlignment="1">
      <alignment horizontal="center"/>
    </xf>
    <xf numFmtId="0" fontId="3" fillId="24" borderId="40" xfId="37" applyFont="1" applyFill="1" applyBorder="1" applyAlignment="1">
      <alignment horizontal="center"/>
    </xf>
    <xf numFmtId="0" fontId="3" fillId="0" borderId="70" xfId="37" applyFont="1" applyBorder="1" applyAlignment="1">
      <alignment horizontal="center"/>
    </xf>
    <xf numFmtId="0" fontId="3" fillId="0" borderId="62" xfId="37" applyFont="1" applyFill="1" applyBorder="1" applyAlignment="1">
      <alignment horizontal="center"/>
    </xf>
    <xf numFmtId="0" fontId="3" fillId="0" borderId="51" xfId="37" applyFont="1" applyFill="1" applyBorder="1" applyAlignment="1">
      <alignment horizontal="center"/>
    </xf>
    <xf numFmtId="0" fontId="3" fillId="0" borderId="52" xfId="37" applyFont="1" applyFill="1" applyBorder="1" applyAlignment="1">
      <alignment horizontal="center"/>
    </xf>
    <xf numFmtId="165" fontId="20" fillId="24" borderId="64" xfId="37" applyNumberFormat="1" applyFont="1" applyFill="1" applyBorder="1"/>
    <xf numFmtId="165" fontId="3" fillId="0" borderId="31" xfId="37" applyNumberFormat="1" applyFont="1" applyFill="1" applyBorder="1"/>
    <xf numFmtId="165" fontId="3" fillId="0" borderId="31" xfId="37" applyNumberFormat="1" applyFont="1" applyBorder="1"/>
    <xf numFmtId="165" fontId="3" fillId="0" borderId="48" xfId="37" applyNumberFormat="1" applyFont="1" applyBorder="1"/>
    <xf numFmtId="165" fontId="3" fillId="0" borderId="51" xfId="37" applyNumberFormat="1" applyFont="1" applyFill="1" applyBorder="1"/>
    <xf numFmtId="0" fontId="3" fillId="26" borderId="41" xfId="37" applyFont="1" applyFill="1" applyBorder="1" applyAlignment="1">
      <alignment horizontal="center" vertical="center" wrapText="1"/>
    </xf>
    <xf numFmtId="0" fontId="3" fillId="26" borderId="57" xfId="37" applyFont="1" applyFill="1" applyBorder="1" applyAlignment="1">
      <alignment horizontal="center" vertical="center" wrapText="1"/>
    </xf>
    <xf numFmtId="0" fontId="3" fillId="26" borderId="14" xfId="37" applyFont="1" applyFill="1" applyBorder="1" applyAlignment="1">
      <alignment horizontal="center" vertical="center" wrapText="1"/>
    </xf>
    <xf numFmtId="0" fontId="3" fillId="26" borderId="33" xfId="37" applyFont="1" applyFill="1" applyBorder="1" applyAlignment="1">
      <alignment horizontal="center" vertical="center" wrapText="1"/>
    </xf>
    <xf numFmtId="0" fontId="27" fillId="0" borderId="0" xfId="37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" fillId="26" borderId="59" xfId="37" applyFont="1" applyFill="1" applyBorder="1" applyAlignment="1"/>
    <xf numFmtId="0" fontId="0" fillId="0" borderId="60" xfId="0" applyBorder="1" applyAlignment="1"/>
    <xf numFmtId="0" fontId="0" fillId="0" borderId="61" xfId="0" applyBorder="1" applyAlignment="1"/>
    <xf numFmtId="0" fontId="3" fillId="26" borderId="58" xfId="37" applyFont="1" applyFill="1" applyBorder="1" applyAlignment="1">
      <alignment horizontal="center" vertical="center"/>
    </xf>
    <xf numFmtId="0" fontId="0" fillId="0" borderId="38" xfId="0" applyBorder="1" applyAlignment="1"/>
    <xf numFmtId="0" fontId="0" fillId="0" borderId="55" xfId="0" applyBorder="1" applyAlignment="1"/>
    <xf numFmtId="0" fontId="20" fillId="26" borderId="14" xfId="37" applyFont="1" applyFill="1" applyBorder="1" applyAlignment="1">
      <alignment horizontal="center"/>
    </xf>
    <xf numFmtId="0" fontId="20" fillId="26" borderId="15" xfId="37" applyFont="1" applyFill="1" applyBorder="1" applyAlignment="1">
      <alignment horizontal="center"/>
    </xf>
    <xf numFmtId="0" fontId="20" fillId="26" borderId="33" xfId="37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/>
    </xf>
    <xf numFmtId="0" fontId="24" fillId="26" borderId="23" xfId="0" applyFont="1" applyFill="1" applyBorder="1" applyAlignment="1">
      <alignment horizontal="center"/>
    </xf>
    <xf numFmtId="0" fontId="20" fillId="26" borderId="41" xfId="37" applyFont="1" applyFill="1" applyBorder="1" applyAlignment="1">
      <alignment horizontal="center"/>
    </xf>
    <xf numFmtId="0" fontId="23" fillId="26" borderId="36" xfId="37" applyFont="1" applyFill="1" applyBorder="1" applyAlignment="1">
      <alignment horizontal="center"/>
    </xf>
    <xf numFmtId="0" fontId="23" fillId="26" borderId="37" xfId="37" applyFont="1" applyFill="1" applyBorder="1" applyAlignment="1">
      <alignment horizontal="center"/>
    </xf>
    <xf numFmtId="0" fontId="24" fillId="26" borderId="39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/>
    </xf>
    <xf numFmtId="0" fontId="24" fillId="26" borderId="11" xfId="0" applyFont="1" applyFill="1" applyBorder="1" applyAlignment="1">
      <alignment horizontal="center"/>
    </xf>
    <xf numFmtId="0" fontId="25" fillId="26" borderId="14" xfId="37" applyFont="1" applyFill="1" applyBorder="1" applyAlignment="1">
      <alignment horizontal="center"/>
    </xf>
    <xf numFmtId="0" fontId="25" fillId="26" borderId="15" xfId="37" applyFont="1" applyFill="1" applyBorder="1" applyAlignment="1">
      <alignment horizontal="center"/>
    </xf>
    <xf numFmtId="0" fontId="25" fillId="26" borderId="33" xfId="37" applyFont="1" applyFill="1" applyBorder="1" applyAlignment="1">
      <alignment horizontal="center"/>
    </xf>
    <xf numFmtId="0" fontId="20" fillId="26" borderId="46" xfId="37" applyFont="1" applyFill="1" applyBorder="1" applyAlignment="1">
      <alignment horizontal="center"/>
    </xf>
    <xf numFmtId="0" fontId="20" fillId="26" borderId="47" xfId="37" applyFont="1" applyFill="1" applyBorder="1" applyAlignment="1">
      <alignment horizontal="center"/>
    </xf>
    <xf numFmtId="0" fontId="20" fillId="26" borderId="48" xfId="37" applyFont="1" applyFill="1" applyBorder="1" applyAlignment="1">
      <alignment horizontal="center"/>
    </xf>
    <xf numFmtId="0" fontId="24" fillId="26" borderId="36" xfId="0" applyFont="1" applyFill="1" applyBorder="1" applyAlignment="1">
      <alignment horizontal="center"/>
    </xf>
    <xf numFmtId="0" fontId="24" fillId="26" borderId="37" xfId="0" applyFont="1" applyFill="1" applyBorder="1" applyAlignment="1">
      <alignment horizontal="center"/>
    </xf>
    <xf numFmtId="0" fontId="24" fillId="26" borderId="26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center"/>
    </xf>
    <xf numFmtId="0" fontId="3" fillId="26" borderId="27" xfId="37" applyFont="1" applyFill="1" applyBorder="1" applyAlignment="1">
      <alignment horizontal="center" vertical="center" textRotation="90" wrapText="1"/>
    </xf>
    <xf numFmtId="0" fontId="3" fillId="26" borderId="56" xfId="37" applyFont="1" applyFill="1" applyBorder="1" applyAlignment="1">
      <alignment horizontal="center" vertical="center" textRotation="90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5"/>
  <sheetViews>
    <sheetView tabSelected="1" workbookViewId="0">
      <pane xSplit="1" ySplit="6" topLeftCell="B50" activePane="bottomRight" state="frozen"/>
      <selection pane="topRight" activeCell="B1" sqref="B1"/>
      <selection pane="bottomLeft" activeCell="A7" sqref="A7"/>
      <selection pane="bottomRight" activeCell="G70" sqref="G70"/>
    </sheetView>
  </sheetViews>
  <sheetFormatPr defaultRowHeight="15" outlineLevelRow="1"/>
  <cols>
    <col min="1" max="1" width="4" customWidth="1"/>
    <col min="2" max="2" width="43.28515625" bestFit="1" customWidth="1"/>
    <col min="3" max="3" width="7.5703125" customWidth="1"/>
  </cols>
  <sheetData>
    <row r="2" spans="1:18" ht="52.5" customHeight="1" thickBot="1">
      <c r="A2" s="161" t="s">
        <v>58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>
      <c r="A3" s="163"/>
      <c r="B3" s="166" t="s">
        <v>4</v>
      </c>
      <c r="C3" s="71"/>
      <c r="D3" s="169" t="s">
        <v>0</v>
      </c>
      <c r="E3" s="170"/>
      <c r="F3" s="171"/>
      <c r="G3" s="175" t="s">
        <v>1</v>
      </c>
      <c r="H3" s="176"/>
      <c r="I3" s="177"/>
      <c r="J3" s="181" t="s">
        <v>2</v>
      </c>
      <c r="K3" s="182"/>
      <c r="L3" s="183"/>
      <c r="M3" s="184" t="s">
        <v>3</v>
      </c>
      <c r="N3" s="185"/>
      <c r="O3" s="186"/>
      <c r="P3" s="175" t="s">
        <v>57</v>
      </c>
      <c r="Q3" s="187"/>
      <c r="R3" s="188"/>
    </row>
    <row r="4" spans="1:18" ht="15.75" thickBot="1">
      <c r="A4" s="164"/>
      <c r="B4" s="167"/>
      <c r="C4" s="191" t="s">
        <v>5</v>
      </c>
      <c r="D4" s="172"/>
      <c r="E4" s="173"/>
      <c r="F4" s="174"/>
      <c r="G4" s="178"/>
      <c r="H4" s="179"/>
      <c r="I4" s="180"/>
      <c r="J4" s="21"/>
      <c r="K4" s="87"/>
      <c r="L4" s="88"/>
      <c r="M4" s="53"/>
      <c r="N4" s="17"/>
      <c r="O4" s="54"/>
      <c r="P4" s="178"/>
      <c r="Q4" s="189"/>
      <c r="R4" s="190"/>
    </row>
    <row r="5" spans="1:18" ht="15" customHeight="1" thickBot="1">
      <c r="A5" s="164"/>
      <c r="B5" s="167"/>
      <c r="C5" s="191"/>
      <c r="D5" s="157" t="s">
        <v>60</v>
      </c>
      <c r="E5" s="159" t="s">
        <v>59</v>
      </c>
      <c r="F5" s="160"/>
      <c r="G5" s="157" t="s">
        <v>60</v>
      </c>
      <c r="H5" s="159" t="s">
        <v>59</v>
      </c>
      <c r="I5" s="160"/>
      <c r="J5" s="157" t="s">
        <v>60</v>
      </c>
      <c r="K5" s="159" t="s">
        <v>59</v>
      </c>
      <c r="L5" s="160"/>
      <c r="M5" s="157" t="s">
        <v>60</v>
      </c>
      <c r="N5" s="159" t="s">
        <v>59</v>
      </c>
      <c r="O5" s="160"/>
      <c r="P5" s="157" t="s">
        <v>60</v>
      </c>
      <c r="Q5" s="159" t="s">
        <v>59</v>
      </c>
      <c r="R5" s="160"/>
    </row>
    <row r="6" spans="1:18" ht="26.25" customHeight="1" thickBot="1">
      <c r="A6" s="165"/>
      <c r="B6" s="168"/>
      <c r="C6" s="192"/>
      <c r="D6" s="158"/>
      <c r="E6" s="90" t="s">
        <v>6</v>
      </c>
      <c r="F6" s="73" t="s">
        <v>7</v>
      </c>
      <c r="G6" s="158"/>
      <c r="H6" s="119" t="s">
        <v>6</v>
      </c>
      <c r="I6" s="114" t="s">
        <v>7</v>
      </c>
      <c r="J6" s="158"/>
      <c r="K6" s="90" t="s">
        <v>6</v>
      </c>
      <c r="L6" s="73" t="s">
        <v>7</v>
      </c>
      <c r="M6" s="158"/>
      <c r="N6" s="90" t="s">
        <v>6</v>
      </c>
      <c r="O6" s="73" t="s">
        <v>7</v>
      </c>
      <c r="P6" s="158"/>
      <c r="Q6" s="72" t="s">
        <v>6</v>
      </c>
      <c r="R6" s="73" t="s">
        <v>7</v>
      </c>
    </row>
    <row r="7" spans="1:18" ht="15.75" thickBot="1">
      <c r="A7" s="22"/>
      <c r="B7" s="37" t="s">
        <v>8</v>
      </c>
      <c r="C7" s="26">
        <v>10</v>
      </c>
      <c r="D7" s="35">
        <f t="shared" ref="D7" si="0">D8+D9+D10</f>
        <v>42.390720000000002</v>
      </c>
      <c r="E7" s="27">
        <f>E8+E9+E10</f>
        <v>37.692260000000005</v>
      </c>
      <c r="F7" s="35">
        <f>F8+F9+F10</f>
        <v>39.799370000000003</v>
      </c>
      <c r="G7" s="82">
        <f t="shared" ref="G7" si="1">G8+G9+G10</f>
        <v>23.134120000000003</v>
      </c>
      <c r="H7" s="29">
        <f t="shared" ref="H7:N7" si="2">H8+H9+H10</f>
        <v>25.832730000000002</v>
      </c>
      <c r="I7" s="82">
        <f t="shared" si="2"/>
        <v>22.185090000000002</v>
      </c>
      <c r="J7" s="82">
        <f t="shared" ref="J7" si="3">J8+J9+J10</f>
        <v>2.4147400000000001</v>
      </c>
      <c r="K7" s="29">
        <f t="shared" si="2"/>
        <v>0.28247</v>
      </c>
      <c r="L7" s="152">
        <f t="shared" si="2"/>
        <v>0.28247</v>
      </c>
      <c r="M7" s="35">
        <f>M8+M9+M10</f>
        <v>0.515428</v>
      </c>
      <c r="N7" s="38">
        <f t="shared" si="2"/>
        <v>0.10259</v>
      </c>
      <c r="O7" s="35">
        <f>O8+O9+O10</f>
        <v>0.10259</v>
      </c>
      <c r="P7" s="38"/>
      <c r="Q7" s="48"/>
      <c r="R7" s="35"/>
    </row>
    <row r="8" spans="1:18">
      <c r="A8" s="12"/>
      <c r="B8" s="127" t="s">
        <v>9</v>
      </c>
      <c r="C8" s="140">
        <v>11</v>
      </c>
      <c r="D8" s="101">
        <v>21.350449999999999</v>
      </c>
      <c r="E8" s="124">
        <v>22.86993</v>
      </c>
      <c r="F8" s="101">
        <v>21.232420000000001</v>
      </c>
      <c r="G8" s="101">
        <v>15.1326</v>
      </c>
      <c r="H8" s="65">
        <v>19.317360000000001</v>
      </c>
      <c r="I8" s="101">
        <v>15.261710000000001</v>
      </c>
      <c r="J8" s="83"/>
      <c r="K8" s="156">
        <f>L8</f>
        <v>4.0000000000000001E-3</v>
      </c>
      <c r="L8" s="153">
        <v>4.0000000000000001E-3</v>
      </c>
      <c r="M8" s="101"/>
      <c r="N8" s="155">
        <v>0.10259</v>
      </c>
      <c r="O8" s="154">
        <v>0.10259</v>
      </c>
      <c r="P8" s="31"/>
      <c r="Q8" s="33"/>
      <c r="R8" s="61"/>
    </row>
    <row r="9" spans="1:18">
      <c r="A9" s="12"/>
      <c r="B9" s="128" t="s">
        <v>10</v>
      </c>
      <c r="C9" s="141">
        <v>12</v>
      </c>
      <c r="D9" s="85">
        <v>9.7047299999999996</v>
      </c>
      <c r="E9" s="65">
        <v>7.8246500000000001</v>
      </c>
      <c r="F9" s="85">
        <v>8.5819700000000001</v>
      </c>
      <c r="G9" s="85">
        <v>7.36313</v>
      </c>
      <c r="H9" s="65">
        <v>6.0897699999999997</v>
      </c>
      <c r="I9" s="85">
        <v>6.2962600000000002</v>
      </c>
      <c r="J9" s="91">
        <v>2.4147400000000001</v>
      </c>
      <c r="K9" s="91">
        <f>L9</f>
        <v>0.27847</v>
      </c>
      <c r="L9" s="91">
        <v>0.27847</v>
      </c>
      <c r="M9" s="93">
        <v>0.515428</v>
      </c>
      <c r="N9" s="93"/>
      <c r="O9" s="93"/>
      <c r="P9" s="1"/>
      <c r="Q9" s="2"/>
      <c r="R9" s="5"/>
    </row>
    <row r="10" spans="1:18">
      <c r="A10" s="12"/>
      <c r="B10" s="128" t="s">
        <v>11</v>
      </c>
      <c r="C10" s="141">
        <v>13</v>
      </c>
      <c r="D10" s="85">
        <v>11.33554</v>
      </c>
      <c r="E10" s="65">
        <v>6.9976799999999999</v>
      </c>
      <c r="F10" s="85">
        <v>9.9849800000000002</v>
      </c>
      <c r="G10" s="85">
        <v>0.63839000000000001</v>
      </c>
      <c r="H10" s="65">
        <v>0.42559999999999998</v>
      </c>
      <c r="I10" s="85">
        <v>0.62712000000000001</v>
      </c>
      <c r="J10" s="85"/>
      <c r="K10" s="65"/>
      <c r="L10" s="85"/>
      <c r="M10" s="85"/>
      <c r="N10" s="85"/>
      <c r="O10" s="85"/>
      <c r="P10" s="1"/>
      <c r="Q10" s="2"/>
      <c r="R10" s="5"/>
    </row>
    <row r="11" spans="1:18">
      <c r="A11" s="12"/>
      <c r="B11" s="129" t="s">
        <v>12</v>
      </c>
      <c r="C11" s="141"/>
      <c r="D11" s="85"/>
      <c r="E11" s="65"/>
      <c r="F11" s="85"/>
      <c r="G11" s="85"/>
      <c r="H11" s="65"/>
      <c r="I11" s="85"/>
      <c r="J11" s="85"/>
      <c r="K11" s="65"/>
      <c r="L11" s="85"/>
      <c r="M11" s="85"/>
      <c r="N11" s="85"/>
      <c r="O11" s="85"/>
      <c r="P11" s="1"/>
      <c r="Q11" s="2"/>
      <c r="R11" s="5"/>
    </row>
    <row r="12" spans="1:18">
      <c r="A12" s="12">
        <v>1</v>
      </c>
      <c r="B12" s="128" t="s">
        <v>13</v>
      </c>
      <c r="C12" s="141">
        <v>20</v>
      </c>
      <c r="D12" s="85"/>
      <c r="E12" s="65"/>
      <c r="F12" s="85"/>
      <c r="G12" s="84"/>
      <c r="H12" s="65"/>
      <c r="I12" s="84"/>
      <c r="J12" s="84"/>
      <c r="K12" s="64"/>
      <c r="L12" s="84"/>
      <c r="M12" s="94"/>
      <c r="N12" s="94"/>
      <c r="O12" s="94"/>
      <c r="P12" s="1">
        <f>D12+G12+J12+M12</f>
        <v>0</v>
      </c>
      <c r="Q12" s="2">
        <f>E12+H12+K12+N12</f>
        <v>0</v>
      </c>
      <c r="R12" s="3">
        <f>F12+I12+L12+O12</f>
        <v>0</v>
      </c>
    </row>
    <row r="13" spans="1:18">
      <c r="A13" s="12">
        <v>2</v>
      </c>
      <c r="B13" s="128" t="s">
        <v>14</v>
      </c>
      <c r="C13" s="141">
        <v>30</v>
      </c>
      <c r="D13" s="85"/>
      <c r="E13" s="65"/>
      <c r="F13" s="85"/>
      <c r="G13" s="84"/>
      <c r="H13" s="65"/>
      <c r="I13" s="84"/>
      <c r="J13" s="94"/>
      <c r="K13" s="105"/>
      <c r="L13" s="94"/>
      <c r="M13" s="94"/>
      <c r="N13" s="94"/>
      <c r="O13" s="94"/>
      <c r="P13" s="1">
        <f t="shared" ref="P13:R23" si="4">D13+G13+J13+M13</f>
        <v>0</v>
      </c>
      <c r="Q13" s="2">
        <f t="shared" si="4"/>
        <v>0</v>
      </c>
      <c r="R13" s="3">
        <f t="shared" si="4"/>
        <v>0</v>
      </c>
    </row>
    <row r="14" spans="1:18">
      <c r="A14" s="12">
        <v>3</v>
      </c>
      <c r="B14" s="128" t="s">
        <v>15</v>
      </c>
      <c r="C14" s="141">
        <v>40</v>
      </c>
      <c r="D14" s="85"/>
      <c r="E14" s="65"/>
      <c r="F14" s="85"/>
      <c r="G14" s="84"/>
      <c r="H14" s="65"/>
      <c r="I14" s="84"/>
      <c r="J14" s="94">
        <v>120</v>
      </c>
      <c r="K14" s="105"/>
      <c r="L14" s="94"/>
      <c r="M14" s="94"/>
      <c r="N14" s="94"/>
      <c r="O14" s="94"/>
      <c r="P14" s="1">
        <f t="shared" si="4"/>
        <v>120</v>
      </c>
      <c r="Q14" s="2">
        <f t="shared" si="4"/>
        <v>0</v>
      </c>
      <c r="R14" s="3">
        <f t="shared" si="4"/>
        <v>0</v>
      </c>
    </row>
    <row r="15" spans="1:18">
      <c r="A15" s="12">
        <v>4</v>
      </c>
      <c r="B15" s="128" t="s">
        <v>16</v>
      </c>
      <c r="C15" s="141">
        <v>50</v>
      </c>
      <c r="D15" s="85"/>
      <c r="E15" s="65"/>
      <c r="F15" s="85"/>
      <c r="G15" s="84"/>
      <c r="H15" s="65"/>
      <c r="I15" s="84"/>
      <c r="J15" s="94"/>
      <c r="K15" s="105"/>
      <c r="L15" s="94"/>
      <c r="M15" s="94"/>
      <c r="N15" s="94"/>
      <c r="O15" s="94"/>
      <c r="P15" s="1">
        <f t="shared" si="4"/>
        <v>0</v>
      </c>
      <c r="Q15" s="2">
        <f t="shared" si="4"/>
        <v>0</v>
      </c>
      <c r="R15" s="3">
        <f t="shared" si="4"/>
        <v>0</v>
      </c>
    </row>
    <row r="16" spans="1:18">
      <c r="A16" s="12">
        <v>5</v>
      </c>
      <c r="B16" s="128" t="s">
        <v>17</v>
      </c>
      <c r="C16" s="141">
        <v>60</v>
      </c>
      <c r="D16" s="85">
        <v>530.98117000000002</v>
      </c>
      <c r="E16" s="65">
        <v>590.51</v>
      </c>
      <c r="F16" s="85">
        <v>356.04023000000001</v>
      </c>
      <c r="G16" s="85">
        <v>414.00042400000001</v>
      </c>
      <c r="H16" s="65">
        <v>155.91999999999999</v>
      </c>
      <c r="I16" s="85">
        <v>371.47537</v>
      </c>
      <c r="J16" s="94"/>
      <c r="K16" s="105"/>
      <c r="L16" s="94"/>
      <c r="M16" s="94"/>
      <c r="N16" s="94"/>
      <c r="O16" s="94"/>
      <c r="P16" s="1">
        <f t="shared" si="4"/>
        <v>944.98159400000009</v>
      </c>
      <c r="Q16" s="2">
        <f t="shared" si="4"/>
        <v>746.43</v>
      </c>
      <c r="R16" s="3">
        <f t="shared" si="4"/>
        <v>727.51559999999995</v>
      </c>
    </row>
    <row r="17" spans="1:18">
      <c r="A17" s="12">
        <v>6</v>
      </c>
      <c r="B17" s="128" t="s">
        <v>18</v>
      </c>
      <c r="C17" s="141">
        <v>70</v>
      </c>
      <c r="D17" s="85"/>
      <c r="E17" s="65"/>
      <c r="F17" s="85"/>
      <c r="G17" s="84"/>
      <c r="H17" s="65"/>
      <c r="I17" s="84"/>
      <c r="J17" s="94"/>
      <c r="K17" s="105"/>
      <c r="L17" s="94"/>
      <c r="M17" s="94"/>
      <c r="N17" s="94"/>
      <c r="O17" s="94"/>
      <c r="P17" s="1">
        <f t="shared" si="4"/>
        <v>0</v>
      </c>
      <c r="Q17" s="2">
        <f t="shared" si="4"/>
        <v>0</v>
      </c>
      <c r="R17" s="3">
        <f t="shared" si="4"/>
        <v>0</v>
      </c>
    </row>
    <row r="18" spans="1:18">
      <c r="A18" s="12">
        <v>7</v>
      </c>
      <c r="B18" s="128" t="s">
        <v>19</v>
      </c>
      <c r="C18" s="141"/>
      <c r="D18" s="84"/>
      <c r="E18" s="65"/>
      <c r="F18" s="84"/>
      <c r="G18" s="84"/>
      <c r="H18" s="65"/>
      <c r="I18" s="84"/>
      <c r="J18" s="94"/>
      <c r="K18" s="105"/>
      <c r="L18" s="94"/>
      <c r="M18" s="94"/>
      <c r="N18" s="94"/>
      <c r="O18" s="94"/>
      <c r="P18" s="1">
        <f t="shared" si="4"/>
        <v>0</v>
      </c>
      <c r="Q18" s="2">
        <f t="shared" si="4"/>
        <v>0</v>
      </c>
      <c r="R18" s="3">
        <f t="shared" si="4"/>
        <v>0</v>
      </c>
    </row>
    <row r="19" spans="1:18">
      <c r="A19" s="12">
        <v>8</v>
      </c>
      <c r="B19" s="128" t="s">
        <v>20</v>
      </c>
      <c r="C19" s="141">
        <v>80</v>
      </c>
      <c r="D19" s="85">
        <v>849.47</v>
      </c>
      <c r="E19" s="65">
        <v>844.88</v>
      </c>
      <c r="F19" s="85">
        <v>844.88</v>
      </c>
      <c r="G19" s="84">
        <v>815.96</v>
      </c>
      <c r="H19" s="65">
        <v>828.99</v>
      </c>
      <c r="I19" s="84">
        <v>828.99</v>
      </c>
      <c r="J19" s="94">
        <v>52</v>
      </c>
      <c r="K19" s="105">
        <v>52</v>
      </c>
      <c r="L19" s="94">
        <v>52</v>
      </c>
      <c r="M19" s="94">
        <v>52</v>
      </c>
      <c r="N19" s="94">
        <v>52</v>
      </c>
      <c r="O19" s="94">
        <v>52</v>
      </c>
      <c r="P19" s="1">
        <f t="shared" si="4"/>
        <v>1769.43</v>
      </c>
      <c r="Q19" s="2">
        <f t="shared" si="4"/>
        <v>1777.87</v>
      </c>
      <c r="R19" s="3">
        <f t="shared" si="4"/>
        <v>1777.87</v>
      </c>
    </row>
    <row r="20" spans="1:18">
      <c r="A20" s="12">
        <v>9</v>
      </c>
      <c r="B20" s="128" t="s">
        <v>21</v>
      </c>
      <c r="C20" s="141">
        <v>90</v>
      </c>
      <c r="D20" s="85">
        <v>256.54000000000002</v>
      </c>
      <c r="E20" s="65">
        <v>255.15</v>
      </c>
      <c r="F20" s="85">
        <v>255.15</v>
      </c>
      <c r="G20" s="84">
        <v>246.42</v>
      </c>
      <c r="H20" s="65">
        <v>250.35</v>
      </c>
      <c r="I20" s="84">
        <v>250.35</v>
      </c>
      <c r="J20" s="94">
        <v>16</v>
      </c>
      <c r="K20" s="105">
        <v>16</v>
      </c>
      <c r="L20" s="94">
        <v>16</v>
      </c>
      <c r="M20" s="94">
        <v>16</v>
      </c>
      <c r="N20" s="94">
        <v>16</v>
      </c>
      <c r="O20" s="94">
        <v>16</v>
      </c>
      <c r="P20" s="1">
        <f t="shared" si="4"/>
        <v>534.96</v>
      </c>
      <c r="Q20" s="2">
        <f t="shared" si="4"/>
        <v>537.5</v>
      </c>
      <c r="R20" s="3">
        <f t="shared" si="4"/>
        <v>537.5</v>
      </c>
    </row>
    <row r="21" spans="1:18" ht="25.5">
      <c r="A21" s="18">
        <v>10</v>
      </c>
      <c r="B21" s="130" t="s">
        <v>22</v>
      </c>
      <c r="C21" s="141">
        <v>100</v>
      </c>
      <c r="D21" s="84"/>
      <c r="E21" s="65"/>
      <c r="F21" s="84"/>
      <c r="G21" s="84"/>
      <c r="H21" s="65"/>
      <c r="I21" s="84"/>
      <c r="J21" s="94"/>
      <c r="K21" s="105"/>
      <c r="L21" s="94"/>
      <c r="M21" s="94"/>
      <c r="N21" s="94"/>
      <c r="O21" s="94"/>
      <c r="P21" s="1">
        <f t="shared" si="4"/>
        <v>0</v>
      </c>
      <c r="Q21" s="2">
        <f t="shared" si="4"/>
        <v>0</v>
      </c>
      <c r="R21" s="3">
        <f t="shared" si="4"/>
        <v>0</v>
      </c>
    </row>
    <row r="22" spans="1:18">
      <c r="A22" s="12">
        <v>11</v>
      </c>
      <c r="B22" s="128" t="s">
        <v>23</v>
      </c>
      <c r="C22" s="141">
        <v>110</v>
      </c>
      <c r="D22" s="84">
        <v>29.5</v>
      </c>
      <c r="E22" s="65">
        <v>74.39</v>
      </c>
      <c r="F22" s="84"/>
      <c r="G22" s="84">
        <v>49</v>
      </c>
      <c r="H22" s="65">
        <v>14.59</v>
      </c>
      <c r="I22" s="84"/>
      <c r="J22" s="94"/>
      <c r="K22" s="105"/>
      <c r="L22" s="94"/>
      <c r="M22" s="94"/>
      <c r="N22" s="94"/>
      <c r="O22" s="94"/>
      <c r="P22" s="1">
        <f t="shared" si="4"/>
        <v>78.5</v>
      </c>
      <c r="Q22" s="2">
        <f t="shared" si="4"/>
        <v>88.98</v>
      </c>
      <c r="R22" s="3">
        <f t="shared" si="4"/>
        <v>0</v>
      </c>
    </row>
    <row r="23" spans="1:18" ht="15.75" thickBot="1">
      <c r="A23" s="12">
        <v>12</v>
      </c>
      <c r="B23" s="131" t="s">
        <v>24</v>
      </c>
      <c r="C23" s="142">
        <v>120</v>
      </c>
      <c r="D23" s="115"/>
      <c r="E23" s="92"/>
      <c r="F23" s="115"/>
      <c r="G23" s="115"/>
      <c r="H23" s="92"/>
      <c r="I23" s="115"/>
      <c r="J23" s="95"/>
      <c r="K23" s="106"/>
      <c r="L23" s="95"/>
      <c r="M23" s="95"/>
      <c r="N23" s="95"/>
      <c r="O23" s="95"/>
      <c r="P23" s="55">
        <f t="shared" ref="P23:R38" si="5">D23+G23</f>
        <v>0</v>
      </c>
      <c r="Q23" s="56">
        <f t="shared" si="4"/>
        <v>0</v>
      </c>
      <c r="R23" s="57">
        <f t="shared" si="4"/>
        <v>0</v>
      </c>
    </row>
    <row r="24" spans="1:18" ht="21" customHeight="1" thickBot="1">
      <c r="A24" s="22"/>
      <c r="B24" s="132" t="s">
        <v>25</v>
      </c>
      <c r="C24" s="143">
        <v>130</v>
      </c>
      <c r="D24" s="29">
        <f t="shared" ref="D24" si="6">SUM(D12:D23)</f>
        <v>1666.49117</v>
      </c>
      <c r="E24" s="27">
        <f>SUM(E12:E23)</f>
        <v>1764.93</v>
      </c>
      <c r="F24" s="29">
        <f t="shared" ref="F24:K24" si="7">SUM(F12:F23)</f>
        <v>1456.07023</v>
      </c>
      <c r="G24" s="82">
        <f>SUM(G12:G23)</f>
        <v>1525.3804240000002</v>
      </c>
      <c r="H24" s="29">
        <f t="shared" si="7"/>
        <v>1249.8499999999999</v>
      </c>
      <c r="I24" s="82">
        <f>SUM(I12:I23)</f>
        <v>1450.8153699999998</v>
      </c>
      <c r="J24" s="96">
        <f>SUM(J12:J23)</f>
        <v>188</v>
      </c>
      <c r="K24" s="89">
        <f t="shared" si="7"/>
        <v>68</v>
      </c>
      <c r="L24" s="96">
        <f t="shared" ref="L24:R24" si="8">SUM(L12:L23)</f>
        <v>68</v>
      </c>
      <c r="M24" s="29">
        <f t="shared" si="8"/>
        <v>68</v>
      </c>
      <c r="N24" s="49">
        <f t="shared" si="8"/>
        <v>68</v>
      </c>
      <c r="O24" s="29">
        <f t="shared" si="8"/>
        <v>68</v>
      </c>
      <c r="P24" s="27">
        <f t="shared" si="8"/>
        <v>3447.8715940000002</v>
      </c>
      <c r="Q24" s="27">
        <f t="shared" si="8"/>
        <v>3150.7799999999997</v>
      </c>
      <c r="R24" s="69">
        <f t="shared" si="8"/>
        <v>3042.8855999999996</v>
      </c>
    </row>
    <row r="25" spans="1:18">
      <c r="A25" s="12">
        <v>13</v>
      </c>
      <c r="B25" s="127" t="s">
        <v>26</v>
      </c>
      <c r="C25" s="144">
        <v>140</v>
      </c>
      <c r="D25" s="36">
        <v>262.56</v>
      </c>
      <c r="E25" s="33">
        <v>283.77</v>
      </c>
      <c r="F25" s="36">
        <v>283.77</v>
      </c>
      <c r="G25" s="101">
        <v>477.82</v>
      </c>
      <c r="H25" s="112">
        <v>485.35</v>
      </c>
      <c r="I25" s="101">
        <v>485.35</v>
      </c>
      <c r="J25" s="97"/>
      <c r="K25" s="107"/>
      <c r="L25" s="97"/>
      <c r="M25" s="61"/>
      <c r="N25" s="47"/>
      <c r="O25" s="61"/>
      <c r="P25" s="31">
        <f t="shared" si="5"/>
        <v>740.38</v>
      </c>
      <c r="Q25" s="33">
        <f t="shared" si="5"/>
        <v>769.12</v>
      </c>
      <c r="R25" s="36">
        <f t="shared" si="5"/>
        <v>769.12</v>
      </c>
    </row>
    <row r="26" spans="1:18" hidden="1" outlineLevel="1">
      <c r="A26" s="19"/>
      <c r="B26" s="133" t="s">
        <v>27</v>
      </c>
      <c r="C26" s="145"/>
      <c r="D26" s="3"/>
      <c r="E26" s="14"/>
      <c r="F26" s="3"/>
      <c r="G26" s="85"/>
      <c r="H26" s="120"/>
      <c r="I26" s="85"/>
      <c r="J26" s="98"/>
      <c r="K26" s="108"/>
      <c r="L26" s="98"/>
      <c r="M26" s="5"/>
      <c r="N26" s="6"/>
      <c r="O26" s="5"/>
      <c r="P26" s="1">
        <f t="shared" si="5"/>
        <v>0</v>
      </c>
      <c r="Q26" s="2">
        <f t="shared" si="5"/>
        <v>0</v>
      </c>
      <c r="R26" s="3">
        <f t="shared" si="5"/>
        <v>0</v>
      </c>
    </row>
    <row r="27" spans="1:18" hidden="1" outlineLevel="1">
      <c r="A27" s="19"/>
      <c r="B27" s="133" t="s">
        <v>28</v>
      </c>
      <c r="C27" s="145"/>
      <c r="D27" s="3"/>
      <c r="E27" s="14"/>
      <c r="F27" s="3"/>
      <c r="G27" s="85"/>
      <c r="H27" s="120"/>
      <c r="I27" s="85"/>
      <c r="J27" s="98"/>
      <c r="K27" s="108"/>
      <c r="L27" s="98"/>
      <c r="M27" s="5"/>
      <c r="N27" s="6"/>
      <c r="O27" s="5"/>
      <c r="P27" s="1">
        <f t="shared" si="5"/>
        <v>0</v>
      </c>
      <c r="Q27" s="2">
        <f t="shared" si="5"/>
        <v>0</v>
      </c>
      <c r="R27" s="3">
        <f t="shared" si="5"/>
        <v>0</v>
      </c>
    </row>
    <row r="28" spans="1:18" hidden="1" outlineLevel="1">
      <c r="A28" s="19"/>
      <c r="B28" s="133" t="s">
        <v>29</v>
      </c>
      <c r="C28" s="145"/>
      <c r="D28" s="3"/>
      <c r="E28" s="14"/>
      <c r="F28" s="3"/>
      <c r="G28" s="85"/>
      <c r="H28" s="120"/>
      <c r="I28" s="85"/>
      <c r="J28" s="98"/>
      <c r="K28" s="108"/>
      <c r="L28" s="98"/>
      <c r="M28" s="5"/>
      <c r="N28" s="6"/>
      <c r="O28" s="5"/>
      <c r="P28" s="1">
        <f t="shared" si="5"/>
        <v>0</v>
      </c>
      <c r="Q28" s="2">
        <f t="shared" si="5"/>
        <v>0</v>
      </c>
      <c r="R28" s="3">
        <f t="shared" si="5"/>
        <v>0</v>
      </c>
    </row>
    <row r="29" spans="1:18" hidden="1" outlineLevel="1">
      <c r="A29" s="19"/>
      <c r="B29" s="133" t="s">
        <v>30</v>
      </c>
      <c r="C29" s="145"/>
      <c r="D29" s="3"/>
      <c r="E29" s="14"/>
      <c r="F29" s="3"/>
      <c r="G29" s="85"/>
      <c r="H29" s="120"/>
      <c r="I29" s="85"/>
      <c r="J29" s="98"/>
      <c r="K29" s="108"/>
      <c r="L29" s="98"/>
      <c r="M29" s="5"/>
      <c r="N29" s="6"/>
      <c r="O29" s="5"/>
      <c r="P29" s="1">
        <f t="shared" si="5"/>
        <v>0</v>
      </c>
      <c r="Q29" s="2">
        <f t="shared" si="5"/>
        <v>0</v>
      </c>
      <c r="R29" s="3">
        <f t="shared" si="5"/>
        <v>0</v>
      </c>
    </row>
    <row r="30" spans="1:18" ht="15.75" collapsed="1" thickBot="1">
      <c r="A30" s="12">
        <v>14</v>
      </c>
      <c r="B30" s="128" t="s">
        <v>31</v>
      </c>
      <c r="C30" s="141">
        <v>150</v>
      </c>
      <c r="D30" s="3">
        <v>480.76</v>
      </c>
      <c r="E30" s="2">
        <v>542.6</v>
      </c>
      <c r="F30" s="3">
        <v>498.6</v>
      </c>
      <c r="G30" s="85">
        <v>203.21</v>
      </c>
      <c r="H30" s="65">
        <v>225.14</v>
      </c>
      <c r="I30" s="85">
        <v>181.14</v>
      </c>
      <c r="J30" s="98"/>
      <c r="K30" s="108"/>
      <c r="L30" s="98"/>
      <c r="M30" s="5"/>
      <c r="N30" s="4"/>
      <c r="O30" s="5"/>
      <c r="P30" s="1">
        <f t="shared" si="5"/>
        <v>683.97</v>
      </c>
      <c r="Q30" s="2">
        <f t="shared" si="5"/>
        <v>767.74</v>
      </c>
      <c r="R30" s="3">
        <f t="shared" si="5"/>
        <v>679.74</v>
      </c>
    </row>
    <row r="31" spans="1:18" ht="15.75" hidden="1" outlineLevel="1" thickBot="1">
      <c r="A31" s="19"/>
      <c r="B31" s="133" t="s">
        <v>32</v>
      </c>
      <c r="C31" s="145"/>
      <c r="D31" s="15"/>
      <c r="E31" s="14"/>
      <c r="F31" s="15"/>
      <c r="G31" s="116"/>
      <c r="H31" s="120"/>
      <c r="I31" s="116"/>
      <c r="J31" s="99"/>
      <c r="K31" s="109"/>
      <c r="L31" s="99"/>
      <c r="M31" s="9"/>
      <c r="N31" s="10"/>
      <c r="O31" s="9"/>
      <c r="P31" s="13"/>
      <c r="Q31" s="14"/>
      <c r="R31" s="3">
        <f t="shared" si="5"/>
        <v>0</v>
      </c>
    </row>
    <row r="32" spans="1:18" ht="15.75" hidden="1" outlineLevel="1" thickBot="1">
      <c r="A32" s="19"/>
      <c r="B32" s="133" t="s">
        <v>33</v>
      </c>
      <c r="C32" s="145"/>
      <c r="D32" s="9"/>
      <c r="E32" s="8"/>
      <c r="F32" s="9"/>
      <c r="G32" s="99"/>
      <c r="H32" s="109"/>
      <c r="I32" s="99"/>
      <c r="J32" s="99"/>
      <c r="K32" s="109"/>
      <c r="L32" s="99"/>
      <c r="M32" s="9"/>
      <c r="N32" s="10"/>
      <c r="O32" s="9"/>
      <c r="P32" s="7"/>
      <c r="Q32" s="8"/>
      <c r="R32" s="3">
        <f t="shared" si="5"/>
        <v>0</v>
      </c>
    </row>
    <row r="33" spans="1:20" ht="15.75" hidden="1" outlineLevel="1" thickBot="1">
      <c r="A33" s="19"/>
      <c r="B33" s="133" t="s">
        <v>34</v>
      </c>
      <c r="C33" s="145"/>
      <c r="D33" s="9"/>
      <c r="E33" s="8"/>
      <c r="F33" s="9"/>
      <c r="G33" s="99"/>
      <c r="H33" s="109"/>
      <c r="I33" s="99"/>
      <c r="J33" s="99"/>
      <c r="K33" s="109"/>
      <c r="L33" s="99"/>
      <c r="M33" s="9"/>
      <c r="N33" s="10"/>
      <c r="O33" s="9"/>
      <c r="P33" s="7"/>
      <c r="Q33" s="8"/>
      <c r="R33" s="3">
        <f t="shared" si="5"/>
        <v>0</v>
      </c>
    </row>
    <row r="34" spans="1:20" ht="15.75" hidden="1" outlineLevel="1" thickBot="1">
      <c r="A34" s="19"/>
      <c r="B34" s="133" t="s">
        <v>35</v>
      </c>
      <c r="C34" s="145"/>
      <c r="D34" s="9"/>
      <c r="E34" s="8"/>
      <c r="F34" s="9"/>
      <c r="G34" s="99"/>
      <c r="H34" s="109"/>
      <c r="I34" s="99"/>
      <c r="J34" s="99"/>
      <c r="K34" s="109"/>
      <c r="L34" s="99"/>
      <c r="M34" s="9"/>
      <c r="N34" s="10"/>
      <c r="O34" s="9"/>
      <c r="P34" s="7"/>
      <c r="Q34" s="8"/>
      <c r="R34" s="3">
        <f t="shared" si="5"/>
        <v>0</v>
      </c>
    </row>
    <row r="35" spans="1:20" ht="15.75" hidden="1" outlineLevel="1" thickBot="1">
      <c r="A35" s="19"/>
      <c r="B35" s="133" t="s">
        <v>36</v>
      </c>
      <c r="C35" s="145"/>
      <c r="D35" s="9"/>
      <c r="E35" s="8"/>
      <c r="F35" s="9"/>
      <c r="G35" s="99"/>
      <c r="H35" s="109"/>
      <c r="I35" s="99"/>
      <c r="J35" s="99"/>
      <c r="K35" s="109"/>
      <c r="L35" s="99"/>
      <c r="M35" s="9"/>
      <c r="N35" s="10"/>
      <c r="O35" s="9"/>
      <c r="P35" s="7"/>
      <c r="Q35" s="8"/>
      <c r="R35" s="3">
        <f t="shared" si="5"/>
        <v>0</v>
      </c>
    </row>
    <row r="36" spans="1:20" ht="15.75" hidden="1" outlineLevel="1" thickBot="1">
      <c r="A36" s="19"/>
      <c r="B36" s="133" t="s">
        <v>37</v>
      </c>
      <c r="C36" s="145"/>
      <c r="D36" s="9"/>
      <c r="E36" s="8"/>
      <c r="F36" s="9"/>
      <c r="G36" s="99"/>
      <c r="H36" s="109"/>
      <c r="I36" s="99"/>
      <c r="J36" s="99"/>
      <c r="K36" s="109"/>
      <c r="L36" s="99"/>
      <c r="M36" s="9"/>
      <c r="N36" s="10"/>
      <c r="O36" s="9"/>
      <c r="P36" s="7"/>
      <c r="Q36" s="8"/>
      <c r="R36" s="3">
        <f t="shared" si="5"/>
        <v>0</v>
      </c>
    </row>
    <row r="37" spans="1:20" ht="15.75" hidden="1" outlineLevel="1" thickBot="1">
      <c r="A37" s="19"/>
      <c r="B37" s="133" t="s">
        <v>38</v>
      </c>
      <c r="C37" s="145"/>
      <c r="D37" s="9"/>
      <c r="E37" s="8"/>
      <c r="F37" s="9"/>
      <c r="G37" s="99"/>
      <c r="H37" s="109"/>
      <c r="I37" s="99"/>
      <c r="J37" s="99"/>
      <c r="K37" s="109"/>
      <c r="L37" s="99"/>
      <c r="M37" s="9"/>
      <c r="N37" s="10"/>
      <c r="O37" s="9"/>
      <c r="P37" s="7"/>
      <c r="Q37" s="8"/>
      <c r="R37" s="3">
        <f t="shared" si="5"/>
        <v>0</v>
      </c>
    </row>
    <row r="38" spans="1:20" ht="15.75" hidden="1" outlineLevel="1" thickBot="1">
      <c r="A38" s="19"/>
      <c r="B38" s="133" t="s">
        <v>39</v>
      </c>
      <c r="C38" s="145"/>
      <c r="D38" s="9"/>
      <c r="E38" s="8"/>
      <c r="F38" s="9"/>
      <c r="G38" s="99"/>
      <c r="H38" s="109"/>
      <c r="I38" s="99"/>
      <c r="J38" s="99"/>
      <c r="K38" s="109"/>
      <c r="L38" s="99"/>
      <c r="M38" s="9"/>
      <c r="N38" s="10"/>
      <c r="O38" s="9"/>
      <c r="P38" s="7"/>
      <c r="Q38" s="8"/>
      <c r="R38" s="3">
        <f t="shared" si="5"/>
        <v>0</v>
      </c>
    </row>
    <row r="39" spans="1:20" ht="15.75" hidden="1" outlineLevel="1" thickBot="1">
      <c r="A39" s="19"/>
      <c r="B39" s="133" t="s">
        <v>40</v>
      </c>
      <c r="C39" s="145"/>
      <c r="D39" s="9"/>
      <c r="E39" s="8"/>
      <c r="F39" s="9"/>
      <c r="G39" s="99"/>
      <c r="H39" s="109"/>
      <c r="I39" s="99"/>
      <c r="J39" s="99"/>
      <c r="K39" s="109"/>
      <c r="L39" s="99"/>
      <c r="M39" s="9"/>
      <c r="N39" s="10"/>
      <c r="O39" s="9"/>
      <c r="P39" s="7"/>
      <c r="Q39" s="8"/>
      <c r="R39" s="3">
        <f t="shared" ref="R39:R40" si="9">F39+I39</f>
        <v>0</v>
      </c>
    </row>
    <row r="40" spans="1:20" ht="15.75" hidden="1" outlineLevel="1" thickBot="1">
      <c r="A40" s="19"/>
      <c r="B40" s="134" t="s">
        <v>30</v>
      </c>
      <c r="C40" s="146"/>
      <c r="D40" s="41"/>
      <c r="E40" s="40"/>
      <c r="F40" s="41"/>
      <c r="G40" s="100"/>
      <c r="H40" s="110"/>
      <c r="I40" s="100"/>
      <c r="J40" s="100"/>
      <c r="K40" s="110"/>
      <c r="L40" s="100"/>
      <c r="M40" s="41"/>
      <c r="N40" s="42"/>
      <c r="O40" s="41"/>
      <c r="P40" s="39"/>
      <c r="Q40" s="40"/>
      <c r="R40" s="30">
        <f t="shared" si="9"/>
        <v>0</v>
      </c>
    </row>
    <row r="41" spans="1:20" ht="27" collapsed="1" thickBot="1">
      <c r="A41" s="22"/>
      <c r="B41" s="132" t="s">
        <v>41</v>
      </c>
      <c r="C41" s="147">
        <v>160</v>
      </c>
      <c r="D41" s="29">
        <f t="shared" ref="D41" si="10">D24+D25+D30</f>
        <v>2409.8111699999999</v>
      </c>
      <c r="E41" s="38">
        <f>E24+E25+E30</f>
        <v>2591.2999999999997</v>
      </c>
      <c r="F41" s="29">
        <f t="shared" ref="F41:Q41" si="11">F24+F25+F30</f>
        <v>2238.4402300000002</v>
      </c>
      <c r="G41" s="82">
        <f t="shared" ref="G41" si="12">G24+G25+G30</f>
        <v>2206.4104240000001</v>
      </c>
      <c r="H41" s="29">
        <f t="shared" si="11"/>
        <v>1960.3399999999997</v>
      </c>
      <c r="I41" s="82">
        <f t="shared" si="11"/>
        <v>2117.3053699999996</v>
      </c>
      <c r="J41" s="82">
        <f t="shared" ref="J41" si="13">J24+J25+J30</f>
        <v>188</v>
      </c>
      <c r="K41" s="29">
        <f t="shared" si="11"/>
        <v>68</v>
      </c>
      <c r="L41" s="82">
        <f t="shared" si="11"/>
        <v>68</v>
      </c>
      <c r="M41" s="29">
        <f t="shared" ref="M41" si="14">M24+M25+M30</f>
        <v>68</v>
      </c>
      <c r="N41" s="38">
        <f t="shared" si="11"/>
        <v>68</v>
      </c>
      <c r="O41" s="29">
        <f t="shared" si="11"/>
        <v>68</v>
      </c>
      <c r="P41" s="38">
        <f t="shared" si="11"/>
        <v>4872.2215940000006</v>
      </c>
      <c r="Q41" s="38">
        <f t="shared" si="11"/>
        <v>4687.6399999999994</v>
      </c>
      <c r="R41" s="69">
        <f>R24+R25+R30</f>
        <v>4491.7455999999993</v>
      </c>
      <c r="T41">
        <v>4492</v>
      </c>
    </row>
    <row r="42" spans="1:20" ht="15.75" thickBot="1">
      <c r="A42" s="12">
        <v>15</v>
      </c>
      <c r="B42" s="135" t="s">
        <v>42</v>
      </c>
      <c r="C42" s="148">
        <v>170</v>
      </c>
      <c r="D42" s="45"/>
      <c r="E42" s="44"/>
      <c r="F42" s="45"/>
      <c r="G42" s="45"/>
      <c r="H42" s="111"/>
      <c r="I42" s="45"/>
      <c r="J42" s="45"/>
      <c r="K42" s="111"/>
      <c r="L42" s="45"/>
      <c r="M42" s="45"/>
      <c r="N42" s="46"/>
      <c r="O42" s="45"/>
      <c r="P42" s="43"/>
      <c r="Q42" s="44"/>
      <c r="R42" s="45"/>
    </row>
    <row r="43" spans="1:20" ht="15.75" thickBot="1">
      <c r="A43" s="22"/>
      <c r="B43" s="132" t="s">
        <v>43</v>
      </c>
      <c r="C43" s="147">
        <v>180</v>
      </c>
      <c r="D43" s="29">
        <f t="shared" ref="D43" si="15">D41+D42</f>
        <v>2409.8111699999999</v>
      </c>
      <c r="E43" s="38">
        <f t="shared" ref="E43:R43" si="16">E41+E42</f>
        <v>2591.2999999999997</v>
      </c>
      <c r="F43" s="29">
        <f t="shared" si="16"/>
        <v>2238.4402300000002</v>
      </c>
      <c r="G43" s="82">
        <f t="shared" ref="G43" si="17">G41+G42</f>
        <v>2206.4104240000001</v>
      </c>
      <c r="H43" s="29">
        <f t="shared" si="16"/>
        <v>1960.3399999999997</v>
      </c>
      <c r="I43" s="82">
        <f t="shared" si="16"/>
        <v>2117.3053699999996</v>
      </c>
      <c r="J43" s="82">
        <f t="shared" ref="J43" si="18">J41+J42</f>
        <v>188</v>
      </c>
      <c r="K43" s="29">
        <f t="shared" si="16"/>
        <v>68</v>
      </c>
      <c r="L43" s="82">
        <f t="shared" si="16"/>
        <v>68</v>
      </c>
      <c r="M43" s="29">
        <f t="shared" ref="M43" si="19">M41+M42</f>
        <v>68</v>
      </c>
      <c r="N43" s="38">
        <f t="shared" si="16"/>
        <v>68</v>
      </c>
      <c r="O43" s="29">
        <f t="shared" si="16"/>
        <v>68</v>
      </c>
      <c r="P43" s="38">
        <f t="shared" si="16"/>
        <v>4872.2215940000006</v>
      </c>
      <c r="Q43" s="38">
        <f t="shared" si="16"/>
        <v>4687.6399999999994</v>
      </c>
      <c r="R43" s="69">
        <f t="shared" si="16"/>
        <v>4491.7455999999993</v>
      </c>
    </row>
    <row r="44" spans="1:20">
      <c r="A44" s="12"/>
      <c r="B44" s="127" t="s">
        <v>9</v>
      </c>
      <c r="C44" s="144">
        <v>181</v>
      </c>
      <c r="D44" s="36">
        <f t="shared" ref="D44" si="20">D43/D7*D8</f>
        <v>1213.7220810244905</v>
      </c>
      <c r="E44" s="33">
        <f>E43/E7*E8</f>
        <v>1572.2816729217082</v>
      </c>
      <c r="F44" s="36">
        <f>F43/F7*F8</f>
        <v>1194.177272360256</v>
      </c>
      <c r="G44" s="101">
        <f t="shared" ref="G44" si="21">G43/G7*G8</f>
        <v>1443.2676229838178</v>
      </c>
      <c r="H44" s="112">
        <f t="shared" ref="H44:L44" si="22">H43/H7*H8</f>
        <v>1465.9152750173905</v>
      </c>
      <c r="I44" s="101">
        <f>I43/I7*I8</f>
        <v>1456.5503470295903</v>
      </c>
      <c r="J44" s="101">
        <f t="shared" ref="J44" si="23">J43/J7*J8</f>
        <v>0</v>
      </c>
      <c r="K44" s="112">
        <f>K43/K7*K8</f>
        <v>0.96293411689736974</v>
      </c>
      <c r="L44" s="101">
        <f t="shared" si="22"/>
        <v>0.96293411689736974</v>
      </c>
      <c r="M44" s="36">
        <f t="shared" ref="M44:O44" si="24">M43/M7*M8</f>
        <v>0</v>
      </c>
      <c r="N44" s="33"/>
      <c r="O44" s="36">
        <f t="shared" si="24"/>
        <v>68</v>
      </c>
      <c r="P44" s="31">
        <f t="shared" ref="P44:R46" si="25">D44+G44</f>
        <v>2656.9897040083083</v>
      </c>
      <c r="Q44" s="33">
        <f t="shared" si="25"/>
        <v>3038.1969479390987</v>
      </c>
      <c r="R44" s="36">
        <f t="shared" si="25"/>
        <v>2650.727619389846</v>
      </c>
    </row>
    <row r="45" spans="1:20">
      <c r="A45" s="12"/>
      <c r="B45" s="128" t="s">
        <v>10</v>
      </c>
      <c r="C45" s="141">
        <v>182</v>
      </c>
      <c r="D45" s="3">
        <f t="shared" ref="D45" si="26">D43/D7*D9</f>
        <v>551.69071805890758</v>
      </c>
      <c r="E45" s="2">
        <f t="shared" ref="E45:K45" si="27">E43/E7*E9</f>
        <v>537.93578694936298</v>
      </c>
      <c r="F45" s="3">
        <f t="shared" si="27"/>
        <v>482.67665796350792</v>
      </c>
      <c r="G45" s="85">
        <f t="shared" ref="G45" si="28">G43/G7*G9</f>
        <v>702.25652781550014</v>
      </c>
      <c r="H45" s="65">
        <f t="shared" si="27"/>
        <v>462.12768537432925</v>
      </c>
      <c r="I45" s="85">
        <f t="shared" si="27"/>
        <v>600.9038101227535</v>
      </c>
      <c r="J45" s="85">
        <f>J43/J7*J9</f>
        <v>188</v>
      </c>
      <c r="K45" s="65">
        <f t="shared" si="27"/>
        <v>67.037065883102628</v>
      </c>
      <c r="L45" s="85">
        <f>L43/L7*L9</f>
        <v>67.037065883102628</v>
      </c>
      <c r="M45" s="3">
        <f>M43/M7*M9</f>
        <v>68</v>
      </c>
      <c r="N45" s="2"/>
      <c r="O45" s="3">
        <f>O43/O7*O9</f>
        <v>0</v>
      </c>
      <c r="P45" s="1">
        <f t="shared" si="25"/>
        <v>1253.9472458744076</v>
      </c>
      <c r="Q45" s="2">
        <f t="shared" si="25"/>
        <v>1000.0634723236922</v>
      </c>
      <c r="R45" s="3">
        <f t="shared" si="25"/>
        <v>1083.5804680862614</v>
      </c>
    </row>
    <row r="46" spans="1:20" ht="15.75" thickBot="1">
      <c r="A46" s="12"/>
      <c r="B46" s="136" t="s">
        <v>11</v>
      </c>
      <c r="C46" s="149">
        <v>183</v>
      </c>
      <c r="D46" s="30">
        <f t="shared" ref="D46" si="29">D43/D7*D10</f>
        <v>644.39837091660149</v>
      </c>
      <c r="E46" s="25">
        <f t="shared" ref="E46:L46" si="30">E43/E7*E10</f>
        <v>481.0825401289282</v>
      </c>
      <c r="F46" s="30">
        <f t="shared" si="30"/>
        <v>561.58629967623608</v>
      </c>
      <c r="G46" s="86">
        <f t="shared" ref="G46" si="31">G43/G7*G10</f>
        <v>60.886273200681927</v>
      </c>
      <c r="H46" s="77">
        <f t="shared" si="30"/>
        <v>32.297039608279874</v>
      </c>
      <c r="I46" s="86">
        <f t="shared" si="30"/>
        <v>59.851212847655773</v>
      </c>
      <c r="J46" s="86">
        <f t="shared" ref="J46" si="32">J43/J7*J10</f>
        <v>0</v>
      </c>
      <c r="K46" s="77">
        <f t="shared" si="30"/>
        <v>0</v>
      </c>
      <c r="L46" s="86">
        <f t="shared" si="30"/>
        <v>0</v>
      </c>
      <c r="M46" s="30">
        <f t="shared" ref="M46:O46" si="33">M43/M7*M10</f>
        <v>0</v>
      </c>
      <c r="N46" s="25"/>
      <c r="O46" s="30">
        <f t="shared" si="33"/>
        <v>0</v>
      </c>
      <c r="P46" s="23">
        <f t="shared" si="25"/>
        <v>705.28464411728339</v>
      </c>
      <c r="Q46" s="25">
        <f t="shared" si="25"/>
        <v>513.37957973720813</v>
      </c>
      <c r="R46" s="30">
        <f t="shared" si="25"/>
        <v>621.43751252389188</v>
      </c>
    </row>
    <row r="47" spans="1:20" ht="26.25" thickBot="1">
      <c r="A47" s="22"/>
      <c r="B47" s="137" t="s">
        <v>44</v>
      </c>
      <c r="C47" s="147">
        <v>190</v>
      </c>
      <c r="D47" s="35">
        <f t="shared" ref="D47" si="34">SUM(D48:D50)</f>
        <v>2893.1665399999997</v>
      </c>
      <c r="E47" s="34">
        <f>SUM(E48:E50)</f>
        <v>2510.3100000000004</v>
      </c>
      <c r="F47" s="35">
        <f t="shared" ref="F47:Q47" si="35">SUM(F48:F50)</f>
        <v>2652.9001600000001</v>
      </c>
      <c r="G47" s="82">
        <f>SUM(G48:G50)</f>
        <v>1787.3419899999999</v>
      </c>
      <c r="H47" s="29">
        <f t="shared" si="35"/>
        <v>1981.1100000000001</v>
      </c>
      <c r="I47" s="82">
        <f>SUM(I48:I50)</f>
        <v>1701.4568000000002</v>
      </c>
      <c r="J47" s="82">
        <f t="shared" ref="J47" si="36">SUM(J48:J50)</f>
        <v>186.5635</v>
      </c>
      <c r="K47" s="29">
        <f t="shared" ref="K47:O47" si="37">SUM(K48:K50)</f>
        <v>165.02099999999999</v>
      </c>
      <c r="L47" s="82">
        <f t="shared" si="37"/>
        <v>165.02099999999999</v>
      </c>
      <c r="M47" s="35">
        <f t="shared" ref="M47" si="38">SUM(M48:M50)</f>
        <v>35.177999999999997</v>
      </c>
      <c r="N47" s="34">
        <f t="shared" si="37"/>
        <v>55.400060000000003</v>
      </c>
      <c r="O47" s="35">
        <f t="shared" si="37"/>
        <v>55.400060000000003</v>
      </c>
      <c r="P47" s="27">
        <f>SUM(P48:P50)</f>
        <v>4902.2500300000002</v>
      </c>
      <c r="Q47" s="34">
        <f t="shared" si="35"/>
        <v>4711.8410599999997</v>
      </c>
      <c r="R47" s="28">
        <f>SUM(R48:R50)</f>
        <v>4574.7780199999997</v>
      </c>
    </row>
    <row r="48" spans="1:20">
      <c r="A48" s="12"/>
      <c r="B48" s="127" t="s">
        <v>9</v>
      </c>
      <c r="C48" s="144">
        <v>191</v>
      </c>
      <c r="D48" s="36">
        <v>1457.1685299999999</v>
      </c>
      <c r="E48" s="33">
        <v>1523.14</v>
      </c>
      <c r="F48" s="36">
        <v>1414.0792300000001</v>
      </c>
      <c r="G48" s="101">
        <v>1169.1448499999999</v>
      </c>
      <c r="H48" s="112">
        <v>1481.45</v>
      </c>
      <c r="I48" s="101">
        <v>1170.4208900000001</v>
      </c>
      <c r="J48" s="101"/>
      <c r="K48" s="112">
        <v>1.2</v>
      </c>
      <c r="L48" s="112">
        <v>1.2</v>
      </c>
      <c r="M48" s="68"/>
      <c r="N48" s="67">
        <v>55.400060000000003</v>
      </c>
      <c r="O48" s="67">
        <v>55.400060000000003</v>
      </c>
      <c r="P48" s="31">
        <f>D48+G48+J48+M48</f>
        <v>2626.3133799999996</v>
      </c>
      <c r="Q48" s="33">
        <f>E48+H48+K48+N48</f>
        <v>3061.1900599999999</v>
      </c>
      <c r="R48" s="36">
        <f>F48+I48+L48+O48</f>
        <v>2641.1001799999999</v>
      </c>
    </row>
    <row r="49" spans="1:19">
      <c r="A49" s="12"/>
      <c r="B49" s="128" t="s">
        <v>10</v>
      </c>
      <c r="C49" s="141">
        <v>192</v>
      </c>
      <c r="D49" s="3">
        <v>662.34761000000003</v>
      </c>
      <c r="E49" s="2">
        <v>521.12</v>
      </c>
      <c r="F49" s="3">
        <v>573.82126000000005</v>
      </c>
      <c r="G49" s="85">
        <v>568.87550999999996</v>
      </c>
      <c r="H49" s="65">
        <v>467.02</v>
      </c>
      <c r="I49" s="85">
        <v>482.92966999999999</v>
      </c>
      <c r="J49" s="80">
        <v>186.5635</v>
      </c>
      <c r="K49" s="65">
        <v>163.821</v>
      </c>
      <c r="L49" s="65">
        <v>163.821</v>
      </c>
      <c r="M49" s="16">
        <v>35.177999999999997</v>
      </c>
      <c r="N49" s="59"/>
      <c r="O49" s="16"/>
      <c r="P49" s="31">
        <f t="shared" ref="P49:R50" si="39">D49+G49+J49+M49</f>
        <v>1452.9646200000002</v>
      </c>
      <c r="Q49" s="33">
        <f t="shared" si="39"/>
        <v>1151.961</v>
      </c>
      <c r="R49" s="36">
        <f t="shared" si="39"/>
        <v>1220.5719300000001</v>
      </c>
    </row>
    <row r="50" spans="1:19" ht="15.75" thickBot="1">
      <c r="A50" s="12"/>
      <c r="B50" s="131" t="s">
        <v>11</v>
      </c>
      <c r="C50" s="142">
        <v>193</v>
      </c>
      <c r="D50" s="30">
        <v>773.65039999999999</v>
      </c>
      <c r="E50" s="25">
        <v>466.05</v>
      </c>
      <c r="F50" s="30">
        <v>664.99967000000004</v>
      </c>
      <c r="G50" s="86">
        <v>49.321629999999999</v>
      </c>
      <c r="H50" s="77">
        <v>32.64</v>
      </c>
      <c r="I50" s="86">
        <v>48.10624</v>
      </c>
      <c r="J50" s="86"/>
      <c r="K50" s="77">
        <v>0</v>
      </c>
      <c r="L50" s="77">
        <v>0</v>
      </c>
      <c r="M50" s="24"/>
      <c r="N50" s="60"/>
      <c r="O50" s="24"/>
      <c r="P50" s="31">
        <f t="shared" si="39"/>
        <v>822.97203000000002</v>
      </c>
      <c r="Q50" s="33">
        <f t="shared" si="39"/>
        <v>498.69</v>
      </c>
      <c r="R50" s="36">
        <f t="shared" si="39"/>
        <v>713.10590999999999</v>
      </c>
    </row>
    <row r="51" spans="1:19" ht="26.25" thickBot="1">
      <c r="A51" s="22"/>
      <c r="B51" s="137" t="s">
        <v>45</v>
      </c>
      <c r="C51" s="147">
        <v>200</v>
      </c>
      <c r="D51" s="35">
        <f t="shared" ref="D51" si="40">SUM(D52:D54)</f>
        <v>2475.91</v>
      </c>
      <c r="E51" s="34">
        <f t="shared" ref="E51:R51" si="41">SUM(E52:E54)</f>
        <v>2652.9001600000001</v>
      </c>
      <c r="F51" s="35">
        <f t="shared" si="41"/>
        <v>2538.8200000000002</v>
      </c>
      <c r="G51" s="82">
        <f>SUM(G52:G54)</f>
        <v>1403.2</v>
      </c>
      <c r="H51" s="29">
        <f>SUM(H52:H54)</f>
        <v>1701.4568000000002</v>
      </c>
      <c r="I51" s="82">
        <f>SUM(I52:I54)</f>
        <v>1531.04</v>
      </c>
      <c r="J51" s="82">
        <f t="shared" ref="J51" si="42">SUM(J52:J54)</f>
        <v>186.56</v>
      </c>
      <c r="K51" s="29">
        <f t="shared" ref="K51:O51" si="43">SUM(K52:K54)</f>
        <v>165.02099999999999</v>
      </c>
      <c r="L51" s="82">
        <f t="shared" si="43"/>
        <v>165.02099999999999</v>
      </c>
      <c r="M51" s="35">
        <f t="shared" ref="M51" si="44">SUM(M52:M54)</f>
        <v>35.177999999999997</v>
      </c>
      <c r="N51" s="34">
        <f t="shared" si="43"/>
        <v>55.400060000000003</v>
      </c>
      <c r="O51" s="35">
        <f t="shared" si="43"/>
        <v>55.400060000000003</v>
      </c>
      <c r="P51" s="27">
        <f t="shared" si="41"/>
        <v>4100.848</v>
      </c>
      <c r="Q51" s="34">
        <f t="shared" si="41"/>
        <v>4574.7780199999997</v>
      </c>
      <c r="R51" s="28">
        <f t="shared" si="41"/>
        <v>4290.2810599999993</v>
      </c>
    </row>
    <row r="52" spans="1:19">
      <c r="A52" s="12"/>
      <c r="B52" s="127" t="s">
        <v>9</v>
      </c>
      <c r="C52" s="144">
        <v>201</v>
      </c>
      <c r="D52" s="32">
        <v>1193.56</v>
      </c>
      <c r="E52" s="32">
        <f>F48</f>
        <v>1414.0792300000001</v>
      </c>
      <c r="F52" s="32">
        <v>1300</v>
      </c>
      <c r="G52" s="117">
        <v>785</v>
      </c>
      <c r="H52" s="121">
        <f>I48</f>
        <v>1170.4208900000001</v>
      </c>
      <c r="I52" s="117">
        <v>1000</v>
      </c>
      <c r="J52" s="102"/>
      <c r="K52" s="112">
        <v>1.2</v>
      </c>
      <c r="L52" s="112">
        <v>1.2</v>
      </c>
      <c r="M52" s="66"/>
      <c r="N52" s="67">
        <v>55.400060000000003</v>
      </c>
      <c r="O52" s="67">
        <v>55.400060000000003</v>
      </c>
      <c r="P52" s="31">
        <f>D52+G52+J52+M52</f>
        <v>1978.56</v>
      </c>
      <c r="Q52" s="33">
        <f>E52+H52+K52+N52</f>
        <v>2641.1001799999999</v>
      </c>
      <c r="R52" s="36">
        <f>F52+I52+L52+O52</f>
        <v>2356.6000599999998</v>
      </c>
    </row>
    <row r="53" spans="1:19">
      <c r="A53" s="12"/>
      <c r="B53" s="128" t="s">
        <v>10</v>
      </c>
      <c r="C53" s="141">
        <v>202</v>
      </c>
      <c r="D53" s="16">
        <v>662.35</v>
      </c>
      <c r="E53" s="16">
        <f>F49</f>
        <v>573.82126000000005</v>
      </c>
      <c r="F53" s="16">
        <v>573.82000000000005</v>
      </c>
      <c r="G53" s="103">
        <v>568.88</v>
      </c>
      <c r="H53" s="113">
        <f>I49</f>
        <v>482.92966999999999</v>
      </c>
      <c r="I53" s="103">
        <v>482.93</v>
      </c>
      <c r="J53" s="103">
        <v>186.56</v>
      </c>
      <c r="K53" s="65">
        <v>163.821</v>
      </c>
      <c r="L53" s="65">
        <v>163.821</v>
      </c>
      <c r="M53" s="16">
        <v>35.177999999999997</v>
      </c>
      <c r="N53" s="16"/>
      <c r="O53" s="16"/>
      <c r="P53" s="31">
        <f t="shared" ref="P53:R54" si="45">D53+G53+J53+M53</f>
        <v>1452.9679999999998</v>
      </c>
      <c r="Q53" s="33">
        <f t="shared" si="45"/>
        <v>1220.5719300000001</v>
      </c>
      <c r="R53" s="36">
        <f t="shared" si="45"/>
        <v>1220.5709999999999</v>
      </c>
    </row>
    <row r="54" spans="1:19" ht="15.75" thickBot="1">
      <c r="A54" s="12"/>
      <c r="B54" s="131" t="s">
        <v>11</v>
      </c>
      <c r="C54" s="142">
        <v>203</v>
      </c>
      <c r="D54" s="24">
        <v>620</v>
      </c>
      <c r="E54" s="24">
        <f>F50</f>
        <v>664.99967000000004</v>
      </c>
      <c r="F54" s="24">
        <v>665</v>
      </c>
      <c r="G54" s="118">
        <v>49.32</v>
      </c>
      <c r="H54" s="122">
        <f>I50</f>
        <v>48.10624</v>
      </c>
      <c r="I54" s="118">
        <v>48.11</v>
      </c>
      <c r="J54" s="104"/>
      <c r="K54" s="77">
        <v>0</v>
      </c>
      <c r="L54" s="77">
        <v>0</v>
      </c>
      <c r="M54" s="62"/>
      <c r="N54" s="24"/>
      <c r="O54" s="24"/>
      <c r="P54" s="31">
        <f t="shared" si="45"/>
        <v>669.32</v>
      </c>
      <c r="Q54" s="33">
        <f t="shared" si="45"/>
        <v>713.10590999999999</v>
      </c>
      <c r="R54" s="36">
        <f t="shared" si="45"/>
        <v>713.11</v>
      </c>
    </row>
    <row r="55" spans="1:19" ht="26.25" thickBot="1">
      <c r="A55" s="22"/>
      <c r="B55" s="137" t="s">
        <v>46</v>
      </c>
      <c r="C55" s="147">
        <v>210</v>
      </c>
      <c r="D55" s="126">
        <f t="shared" ref="D55" si="46">D47-D43</f>
        <v>483.35536999999977</v>
      </c>
      <c r="E55" s="29">
        <f>E47-E43</f>
        <v>-80.989999999999327</v>
      </c>
      <c r="F55" s="126">
        <f t="shared" ref="E55:R58" si="47">F47-F43</f>
        <v>414.45992999999999</v>
      </c>
      <c r="G55" s="82">
        <f>G47-G43</f>
        <v>-419.06843400000025</v>
      </c>
      <c r="H55" s="29">
        <f>H47-H43</f>
        <v>20.770000000000437</v>
      </c>
      <c r="I55" s="82">
        <f>I47-I43</f>
        <v>-415.84856999999943</v>
      </c>
      <c r="J55" s="82">
        <f t="shared" ref="J55" si="48">J47-J43</f>
        <v>-1.4364999999999952</v>
      </c>
      <c r="K55" s="29">
        <f t="shared" ref="K55:O56" si="49">K47-K43</f>
        <v>97.020999999999987</v>
      </c>
      <c r="L55" s="82">
        <f t="shared" si="49"/>
        <v>97.020999999999987</v>
      </c>
      <c r="M55" s="29">
        <f t="shared" ref="M55" si="50">M47-M43</f>
        <v>-32.822000000000003</v>
      </c>
      <c r="N55" s="27">
        <f t="shared" si="49"/>
        <v>-12.599939999999997</v>
      </c>
      <c r="O55" s="29">
        <f t="shared" si="49"/>
        <v>-12.599939999999997</v>
      </c>
      <c r="P55" s="75">
        <f t="shared" si="47"/>
        <v>30.028435999999601</v>
      </c>
      <c r="Q55" s="27">
        <f t="shared" si="47"/>
        <v>24.201060000000325</v>
      </c>
      <c r="R55" s="69">
        <f>R47-R43</f>
        <v>83.032420000000457</v>
      </c>
      <c r="S55">
        <v>233</v>
      </c>
    </row>
    <row r="56" spans="1:19">
      <c r="A56" s="20"/>
      <c r="B56" s="138" t="s">
        <v>47</v>
      </c>
      <c r="C56" s="150">
        <v>211</v>
      </c>
      <c r="D56" s="123">
        <f t="shared" ref="D56" si="51">D48-D44</f>
        <v>243.44644897550938</v>
      </c>
      <c r="E56" s="76">
        <f t="shared" si="47"/>
        <v>-49.14167292170805</v>
      </c>
      <c r="F56" s="123">
        <f t="shared" si="47"/>
        <v>219.90195763974407</v>
      </c>
      <c r="G56" s="83">
        <f>G48-G44</f>
        <v>-274.12277298381787</v>
      </c>
      <c r="H56" s="63">
        <f t="shared" si="47"/>
        <v>15.534724982609532</v>
      </c>
      <c r="I56" s="83">
        <f>I48-I44</f>
        <v>-286.12945702959018</v>
      </c>
      <c r="J56" s="83">
        <f t="shared" ref="J56" si="52">J48-J44</f>
        <v>0</v>
      </c>
      <c r="K56" s="63">
        <f t="shared" si="49"/>
        <v>0.23706588310263021</v>
      </c>
      <c r="L56" s="83">
        <f t="shared" si="49"/>
        <v>0.23706588310263021</v>
      </c>
      <c r="M56" s="78">
        <f t="shared" ref="M56" si="53">M48-M44</f>
        <v>0</v>
      </c>
      <c r="N56" s="123">
        <f t="shared" si="49"/>
        <v>55.400060000000003</v>
      </c>
      <c r="O56" s="78">
        <f t="shared" si="49"/>
        <v>-12.599939999999997</v>
      </c>
      <c r="P56" s="123">
        <f t="shared" si="47"/>
        <v>-30.676324008308711</v>
      </c>
      <c r="Q56" s="123">
        <f t="shared" si="47"/>
        <v>22.99311206090124</v>
      </c>
      <c r="R56" s="83">
        <f>R48-R44</f>
        <v>-9.6274393898461312</v>
      </c>
    </row>
    <row r="57" spans="1:19">
      <c r="A57" s="20"/>
      <c r="B57" s="139" t="s">
        <v>48</v>
      </c>
      <c r="C57" s="151">
        <v>212</v>
      </c>
      <c r="D57" s="64">
        <f t="shared" ref="D57" si="54">D49-D45</f>
        <v>110.65689194109245</v>
      </c>
      <c r="E57" s="58">
        <f t="shared" si="47"/>
        <v>-16.815786949362973</v>
      </c>
      <c r="F57" s="64">
        <f t="shared" si="47"/>
        <v>91.144602036492131</v>
      </c>
      <c r="G57" s="84">
        <f t="shared" ref="G57" si="55">G49-G45</f>
        <v>-133.38101781550017</v>
      </c>
      <c r="H57" s="64">
        <f t="shared" si="47"/>
        <v>4.8923146256707355</v>
      </c>
      <c r="I57" s="84">
        <f t="shared" si="47"/>
        <v>-117.97414012275351</v>
      </c>
      <c r="J57" s="84">
        <f t="shared" ref="J57" si="56">J49-J45</f>
        <v>-1.4364999999999952</v>
      </c>
      <c r="K57" s="64">
        <f t="shared" si="47"/>
        <v>96.78393411689737</v>
      </c>
      <c r="L57" s="84">
        <f t="shared" si="47"/>
        <v>96.78393411689737</v>
      </c>
      <c r="M57" s="79">
        <f t="shared" ref="M57" si="57">M49-M45</f>
        <v>-32.822000000000003</v>
      </c>
      <c r="N57" s="64">
        <f t="shared" si="47"/>
        <v>0</v>
      </c>
      <c r="O57" s="79">
        <f t="shared" si="47"/>
        <v>0</v>
      </c>
      <c r="P57" s="64">
        <f t="shared" si="47"/>
        <v>199.0173741255926</v>
      </c>
      <c r="Q57" s="64">
        <f t="shared" si="47"/>
        <v>151.89752767630785</v>
      </c>
      <c r="R57" s="84">
        <f t="shared" si="47"/>
        <v>136.9914619137387</v>
      </c>
    </row>
    <row r="58" spans="1:19">
      <c r="A58" s="20"/>
      <c r="B58" s="139" t="s">
        <v>49</v>
      </c>
      <c r="C58" s="151">
        <v>213</v>
      </c>
      <c r="D58" s="64">
        <f t="shared" ref="D58" si="58">D50-D46</f>
        <v>129.2520290833985</v>
      </c>
      <c r="E58" s="58">
        <f t="shared" si="47"/>
        <v>-15.03254012892819</v>
      </c>
      <c r="F58" s="64">
        <f t="shared" si="47"/>
        <v>103.41337032376396</v>
      </c>
      <c r="G58" s="84">
        <f t="shared" ref="G58" si="59">G50-G46</f>
        <v>-11.564643200681928</v>
      </c>
      <c r="H58" s="64">
        <f t="shared" si="47"/>
        <v>0.34296039172012627</v>
      </c>
      <c r="I58" s="84">
        <f t="shared" si="47"/>
        <v>-11.744972847655774</v>
      </c>
      <c r="J58" s="84">
        <f t="shared" ref="J58" si="60">J50-J46</f>
        <v>0</v>
      </c>
      <c r="K58" s="64">
        <f t="shared" si="47"/>
        <v>0</v>
      </c>
      <c r="L58" s="84">
        <f t="shared" si="47"/>
        <v>0</v>
      </c>
      <c r="M58" s="79">
        <f t="shared" ref="M58" si="61">M50-M46</f>
        <v>0</v>
      </c>
      <c r="N58" s="64">
        <f t="shared" si="47"/>
        <v>0</v>
      </c>
      <c r="O58" s="79">
        <f t="shared" si="47"/>
        <v>0</v>
      </c>
      <c r="P58" s="64">
        <f t="shared" si="47"/>
        <v>117.68738588271663</v>
      </c>
      <c r="Q58" s="64">
        <f t="shared" si="47"/>
        <v>-14.689579737208135</v>
      </c>
      <c r="R58" s="84">
        <f t="shared" si="47"/>
        <v>91.668397476108112</v>
      </c>
    </row>
    <row r="59" spans="1:19">
      <c r="A59" s="12"/>
      <c r="B59" s="128" t="s">
        <v>50</v>
      </c>
      <c r="C59" s="141">
        <v>220</v>
      </c>
      <c r="D59" s="65">
        <f t="shared" ref="D59" si="62">D43/D7</f>
        <v>56.84761122245623</v>
      </c>
      <c r="E59" s="52">
        <f t="shared" ref="E59:I59" si="63">E43/E7</f>
        <v>68.748862498560698</v>
      </c>
      <c r="F59" s="65">
        <f t="shared" si="63"/>
        <v>56.243107114509598</v>
      </c>
      <c r="G59" s="85">
        <f t="shared" ref="G59" si="64">G43/G7</f>
        <v>95.374728928526338</v>
      </c>
      <c r="H59" s="65">
        <f>H43/H7</f>
        <v>75.885901335244071</v>
      </c>
      <c r="I59" s="85">
        <f t="shared" si="63"/>
        <v>95.438214133907024</v>
      </c>
      <c r="J59" s="85">
        <f t="shared" ref="J59:O59" si="65">J43/J7</f>
        <v>77.855172813636244</v>
      </c>
      <c r="K59" s="65">
        <f t="shared" si="65"/>
        <v>240.73352922434242</v>
      </c>
      <c r="L59" s="85">
        <f t="shared" si="65"/>
        <v>240.73352922434242</v>
      </c>
      <c r="M59" s="80">
        <f t="shared" si="65"/>
        <v>131.92919282615614</v>
      </c>
      <c r="N59" s="65">
        <f t="shared" si="65"/>
        <v>662.83263475972319</v>
      </c>
      <c r="O59" s="80">
        <f t="shared" si="65"/>
        <v>662.83263475972319</v>
      </c>
      <c r="P59" s="65"/>
      <c r="Q59" s="65"/>
      <c r="R59" s="85"/>
    </row>
    <row r="60" spans="1:19">
      <c r="A60" s="12"/>
      <c r="B60" s="128" t="s">
        <v>51</v>
      </c>
      <c r="C60" s="141">
        <v>230</v>
      </c>
      <c r="D60" s="65">
        <f t="shared" ref="D60" si="66">D47/D7</f>
        <v>68.249997640993115</v>
      </c>
      <c r="E60" s="52">
        <f t="shared" ref="E60:L60" si="67">E47/E7</f>
        <v>66.60014549406165</v>
      </c>
      <c r="F60" s="65">
        <f t="shared" si="67"/>
        <v>66.656838035375941</v>
      </c>
      <c r="G60" s="85">
        <f t="shared" ref="G60" si="68">G47/G7</f>
        <v>77.259994760985066</v>
      </c>
      <c r="H60" s="65">
        <f t="shared" si="67"/>
        <v>76.689920112972956</v>
      </c>
      <c r="I60" s="85">
        <f t="shared" si="67"/>
        <v>76.693707350296975</v>
      </c>
      <c r="J60" s="85">
        <f t="shared" ref="J60" si="69">J47/J7</f>
        <v>77.260284751153335</v>
      </c>
      <c r="K60" s="65">
        <f t="shared" si="67"/>
        <v>584.20717244309128</v>
      </c>
      <c r="L60" s="85">
        <f t="shared" si="67"/>
        <v>584.20717244309128</v>
      </c>
      <c r="M60" s="80">
        <f>M47/M7</f>
        <v>68.250075665272348</v>
      </c>
      <c r="N60" s="65">
        <f>N47/N7</f>
        <v>540.01423140656982</v>
      </c>
      <c r="O60" s="80">
        <f>O47/O7</f>
        <v>540.01423140656982</v>
      </c>
      <c r="P60" s="65"/>
      <c r="Q60" s="65"/>
      <c r="R60" s="85"/>
    </row>
    <row r="61" spans="1:19" ht="18.75" customHeight="1">
      <c r="A61" s="12"/>
      <c r="B61" s="129" t="s">
        <v>52</v>
      </c>
      <c r="C61" s="141">
        <v>290</v>
      </c>
      <c r="D61" s="65">
        <v>630</v>
      </c>
      <c r="E61" s="52"/>
      <c r="F61" s="65">
        <v>429</v>
      </c>
      <c r="G61" s="85"/>
      <c r="H61" s="65"/>
      <c r="I61" s="85"/>
      <c r="J61" s="85"/>
      <c r="K61" s="65"/>
      <c r="L61" s="85"/>
      <c r="M61" s="80"/>
      <c r="N61" s="65"/>
      <c r="O61" s="80"/>
      <c r="P61" s="65">
        <f t="shared" ref="P61:R62" si="70">D61+G61</f>
        <v>630</v>
      </c>
      <c r="Q61" s="65">
        <f t="shared" si="70"/>
        <v>0</v>
      </c>
      <c r="R61" s="85">
        <f t="shared" si="70"/>
        <v>429</v>
      </c>
    </row>
    <row r="62" spans="1:19" ht="19.5" customHeight="1">
      <c r="A62" s="12"/>
      <c r="B62" s="129" t="s">
        <v>53</v>
      </c>
      <c r="C62" s="141">
        <v>300</v>
      </c>
      <c r="D62" s="65">
        <v>43</v>
      </c>
      <c r="E62" s="52">
        <v>170.12</v>
      </c>
      <c r="F62" s="65">
        <v>150</v>
      </c>
      <c r="G62" s="85"/>
      <c r="H62" s="65">
        <v>76.599999999999994</v>
      </c>
      <c r="I62" s="85"/>
      <c r="J62" s="85"/>
      <c r="K62" s="65"/>
      <c r="L62" s="85"/>
      <c r="M62" s="80"/>
      <c r="N62" s="65"/>
      <c r="O62" s="80"/>
      <c r="P62" s="65">
        <f t="shared" si="70"/>
        <v>43</v>
      </c>
      <c r="Q62" s="65">
        <f t="shared" si="70"/>
        <v>246.72</v>
      </c>
      <c r="R62" s="85">
        <f t="shared" si="70"/>
        <v>150</v>
      </c>
    </row>
    <row r="63" spans="1:19" ht="19.5" customHeight="1" thickBot="1">
      <c r="A63" s="12"/>
      <c r="B63" s="131" t="s">
        <v>54</v>
      </c>
      <c r="C63" s="142">
        <v>310</v>
      </c>
      <c r="D63" s="92"/>
      <c r="E63" s="74"/>
      <c r="F63" s="92"/>
      <c r="G63" s="86"/>
      <c r="H63" s="77"/>
      <c r="I63" s="86"/>
      <c r="J63" s="86"/>
      <c r="K63" s="77"/>
      <c r="L63" s="86"/>
      <c r="M63" s="81"/>
      <c r="N63" s="77"/>
      <c r="O63" s="81"/>
      <c r="P63" s="92"/>
      <c r="Q63" s="92"/>
      <c r="R63" s="86"/>
    </row>
    <row r="64" spans="1:19" ht="24" customHeight="1" thickBot="1">
      <c r="A64" s="22"/>
      <c r="B64" s="132" t="s">
        <v>55</v>
      </c>
      <c r="C64" s="147">
        <v>400</v>
      </c>
      <c r="D64" s="89">
        <f>D62-D61+D55</f>
        <v>-103.64463000000023</v>
      </c>
      <c r="E64" s="27">
        <f>E62-E61+E55</f>
        <v>89.130000000000678</v>
      </c>
      <c r="F64" s="89">
        <f>F62-F61+F55</f>
        <v>135.45992999999999</v>
      </c>
      <c r="G64" s="82">
        <f t="shared" ref="G64" si="71">G62-G61+G55</f>
        <v>-419.06843400000025</v>
      </c>
      <c r="H64" s="29">
        <f>H62-H61+H55</f>
        <v>97.370000000000431</v>
      </c>
      <c r="I64" s="82">
        <f t="shared" ref="I64:Q64" si="72">I62-I61+I55</f>
        <v>-415.84856999999943</v>
      </c>
      <c r="J64" s="82">
        <f t="shared" ref="J64" si="73">J62-J61+J55</f>
        <v>-1.4364999999999952</v>
      </c>
      <c r="K64" s="29">
        <f t="shared" si="72"/>
        <v>97.020999999999987</v>
      </c>
      <c r="L64" s="82">
        <f t="shared" si="72"/>
        <v>97.020999999999987</v>
      </c>
      <c r="M64" s="82">
        <f t="shared" ref="M64" si="74">M62-M61+M55</f>
        <v>-32.822000000000003</v>
      </c>
      <c r="N64" s="29">
        <f t="shared" si="72"/>
        <v>-12.599939999999997</v>
      </c>
      <c r="O64" s="82">
        <f t="shared" si="72"/>
        <v>-12.599939999999997</v>
      </c>
      <c r="P64" s="125">
        <f t="shared" si="72"/>
        <v>-556.9715640000004</v>
      </c>
      <c r="Q64" s="70">
        <f t="shared" si="72"/>
        <v>270.92106000000035</v>
      </c>
      <c r="R64" s="69">
        <f>R62-R61+R55</f>
        <v>-195.96757999999954</v>
      </c>
      <c r="S64">
        <v>196</v>
      </c>
    </row>
    <row r="65" spans="1:18" ht="24.75" customHeight="1">
      <c r="A65" s="12"/>
      <c r="B65" s="50" t="s">
        <v>56</v>
      </c>
      <c r="C65" s="51">
        <v>500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</sheetData>
  <mergeCells count="19">
    <mergeCell ref="E5:F5"/>
    <mergeCell ref="G5:G6"/>
    <mergeCell ref="H5:I5"/>
    <mergeCell ref="J5:J6"/>
    <mergeCell ref="K5:L5"/>
    <mergeCell ref="M5:M6"/>
    <mergeCell ref="A2:R2"/>
    <mergeCell ref="A3:A6"/>
    <mergeCell ref="B3:B6"/>
    <mergeCell ref="D3:F4"/>
    <mergeCell ref="G3:I4"/>
    <mergeCell ref="J3:L3"/>
    <mergeCell ref="M3:O3"/>
    <mergeCell ref="P3:R4"/>
    <mergeCell ref="C4:C6"/>
    <mergeCell ref="D5:D6"/>
    <mergeCell ref="N5:O5"/>
    <mergeCell ref="P5:P6"/>
    <mergeCell ref="Q5:R5"/>
  </mergeCells>
  <pageMargins left="0.7" right="0.7" top="0.75" bottom="0.75" header="0.3" footer="0.3"/>
  <pageSetup paperSize="285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2018</vt:lpstr>
      <vt:lpstr>'1 кв 2018'!Область_печати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2018-04-13T07:35:05Z</cp:lastPrinted>
  <dcterms:created xsi:type="dcterms:W3CDTF">2016-04-18T02:56:56Z</dcterms:created>
  <dcterms:modified xsi:type="dcterms:W3CDTF">2018-04-14T04:19:35Z</dcterms:modified>
</cp:coreProperties>
</file>